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 2026-2028\проект _1 чтение в Думу\в Думу_ 1 чтение 2026-2028, 28.10.25_ Оценка, паспорта МП\"/>
    </mc:Choice>
  </mc:AlternateContent>
  <bookViews>
    <workbookView xWindow="0" yWindow="0" windowWidth="28800" windowHeight="11835" activeTab="6"/>
  </bookViews>
  <sheets>
    <sheet name="МП " sheetId="30" r:id="rId1"/>
    <sheet name="вед." sheetId="14" r:id="rId2"/>
    <sheet name="источ" sheetId="17" r:id="rId3"/>
    <sheet name="госполном" sheetId="20" r:id="rId4"/>
    <sheet name="займы" sheetId="28" r:id="rId5"/>
    <sheet name="гарантии" sheetId="29" r:id="rId6"/>
    <sheet name="перечень НКО" sheetId="27" r:id="rId7"/>
  </sheets>
  <definedNames>
    <definedName name="_xlnm._FilterDatabase" localSheetId="1" hidden="1">вед.!$A$11:$H$1032</definedName>
    <definedName name="_xlnm._FilterDatabase" localSheetId="3" hidden="1">госполном!#REF!</definedName>
    <definedName name="_xlnm._FilterDatabase" localSheetId="0" hidden="1">'МП '!$A$10:$H$513</definedName>
    <definedName name="APPT" localSheetId="1">вед.!$A$21</definedName>
    <definedName name="FIO" localSheetId="1">вед.!#REF!</definedName>
    <definedName name="LAST_CELL" localSheetId="1">вед.!#REF!</definedName>
    <definedName name="SIGN" localSheetId="1">вед.!$A$21:$E$22</definedName>
    <definedName name="_xlnm.Print_Titles" localSheetId="1">вед.!$9:$11</definedName>
    <definedName name="_xlnm.Print_Titles" localSheetId="3">госполном!$9:$10</definedName>
    <definedName name="_xlnm.Print_Titles" localSheetId="0">'МП '!$9:$10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9" i="30" l="1"/>
  <c r="B19" i="20" l="1"/>
  <c r="H868" i="14" l="1"/>
  <c r="G868" i="14"/>
  <c r="F868" i="14"/>
  <c r="F370" i="14" l="1"/>
  <c r="F259" i="14"/>
  <c r="F540" i="30"/>
  <c r="H154" i="14"/>
  <c r="H1022" i="14"/>
  <c r="F535" i="30"/>
  <c r="F368" i="14" l="1"/>
  <c r="F73" i="30" l="1"/>
  <c r="F70" i="30" s="1"/>
  <c r="E73" i="30"/>
  <c r="E70" i="30" s="1"/>
  <c r="D73" i="30"/>
  <c r="D70" i="30" s="1"/>
  <c r="H742" i="14" l="1"/>
  <c r="H739" i="14" s="1"/>
  <c r="G742" i="14"/>
  <c r="F742" i="14"/>
  <c r="F739" i="14" s="1"/>
  <c r="G739" i="14" l="1"/>
  <c r="H657" i="14"/>
  <c r="H656" i="14" s="1"/>
  <c r="G657" i="14"/>
  <c r="G656" i="14" s="1"/>
  <c r="F657" i="14"/>
  <c r="F656" i="14" s="1"/>
  <c r="D394" i="30" l="1"/>
  <c r="D14" i="30" l="1"/>
  <c r="E14" i="30"/>
  <c r="F14" i="30"/>
  <c r="D16" i="30"/>
  <c r="E16" i="30"/>
  <c r="F16" i="30"/>
  <c r="D18" i="30"/>
  <c r="E18" i="30"/>
  <c r="F18" i="30"/>
  <c r="E23" i="30"/>
  <c r="E22" i="30" s="1"/>
  <c r="F23" i="30"/>
  <c r="F22" i="30" s="1"/>
  <c r="E24" i="30"/>
  <c r="D27" i="30"/>
  <c r="D26" i="30" s="1"/>
  <c r="F27" i="30"/>
  <c r="F26" i="30" s="1"/>
  <c r="D31" i="30"/>
  <c r="E31" i="30"/>
  <c r="F31" i="30"/>
  <c r="D33" i="30"/>
  <c r="E33" i="30"/>
  <c r="F33" i="30"/>
  <c r="D35" i="30"/>
  <c r="E35" i="30"/>
  <c r="F35" i="30"/>
  <c r="E37" i="30"/>
  <c r="F37" i="30"/>
  <c r="D38" i="30"/>
  <c r="D37" i="30" s="1"/>
  <c r="D39" i="30"/>
  <c r="E39" i="30"/>
  <c r="F39" i="30"/>
  <c r="D41" i="30"/>
  <c r="D44" i="30"/>
  <c r="F44" i="30"/>
  <c r="E46" i="30"/>
  <c r="E44" i="30" s="1"/>
  <c r="D47" i="30"/>
  <c r="E47" i="30"/>
  <c r="F47" i="30"/>
  <c r="D50" i="30"/>
  <c r="D49" i="30" s="1"/>
  <c r="E50" i="30"/>
  <c r="E49" i="30" s="1"/>
  <c r="F50" i="30"/>
  <c r="F49" i="30" s="1"/>
  <c r="D51" i="30"/>
  <c r="E51" i="30"/>
  <c r="F51" i="30"/>
  <c r="E53" i="30"/>
  <c r="F53" i="30"/>
  <c r="D54" i="30"/>
  <c r="D53" i="30" s="1"/>
  <c r="D56" i="30"/>
  <c r="D55" i="30" s="1"/>
  <c r="E56" i="30"/>
  <c r="E55" i="30" s="1"/>
  <c r="F56" i="30"/>
  <c r="F55" i="30" s="1"/>
  <c r="D57" i="30"/>
  <c r="E57" i="30"/>
  <c r="F57" i="30"/>
  <c r="D64" i="30"/>
  <c r="D63" i="30" s="1"/>
  <c r="E64" i="30"/>
  <c r="E63" i="30" s="1"/>
  <c r="F64" i="30"/>
  <c r="F63" i="30" s="1"/>
  <c r="D65" i="30"/>
  <c r="E65" i="30"/>
  <c r="F65" i="30"/>
  <c r="D67" i="30"/>
  <c r="E67" i="30"/>
  <c r="F67" i="30"/>
  <c r="D74" i="30"/>
  <c r="E74" i="30"/>
  <c r="F74" i="30"/>
  <c r="D77" i="30"/>
  <c r="E77" i="30"/>
  <c r="F77" i="30"/>
  <c r="D79" i="30"/>
  <c r="E79" i="30"/>
  <c r="F79" i="30"/>
  <c r="D81" i="30"/>
  <c r="E81" i="30"/>
  <c r="F81" i="30"/>
  <c r="D83" i="30"/>
  <c r="E83" i="30"/>
  <c r="F83" i="30"/>
  <c r="D88" i="30"/>
  <c r="E88" i="30"/>
  <c r="F88" i="30"/>
  <c r="D94" i="30"/>
  <c r="D96" i="30"/>
  <c r="D100" i="30"/>
  <c r="D102" i="30"/>
  <c r="D106" i="30"/>
  <c r="E106" i="30"/>
  <c r="F106" i="30"/>
  <c r="D108" i="30"/>
  <c r="E108" i="30"/>
  <c r="F108" i="30"/>
  <c r="D110" i="30"/>
  <c r="E110" i="30"/>
  <c r="F110" i="30"/>
  <c r="E112" i="30"/>
  <c r="F112" i="30"/>
  <c r="D113" i="30"/>
  <c r="D112" i="30" s="1"/>
  <c r="D114" i="30"/>
  <c r="E114" i="30"/>
  <c r="F114" i="30"/>
  <c r="D116" i="30"/>
  <c r="E116" i="30"/>
  <c r="F116" i="30"/>
  <c r="D120" i="30"/>
  <c r="D119" i="30" s="1"/>
  <c r="E120" i="30"/>
  <c r="F120" i="30"/>
  <c r="F119" i="30" s="1"/>
  <c r="D122" i="30"/>
  <c r="E122" i="30"/>
  <c r="F122" i="30"/>
  <c r="D126" i="30"/>
  <c r="E126" i="30"/>
  <c r="F126" i="30"/>
  <c r="D128" i="30"/>
  <c r="E128" i="30"/>
  <c r="F128" i="30"/>
  <c r="D130" i="30"/>
  <c r="E130" i="30"/>
  <c r="F130" i="30"/>
  <c r="D132" i="30"/>
  <c r="E132" i="30"/>
  <c r="F132" i="30"/>
  <c r="D135" i="30"/>
  <c r="D134" i="30" s="1"/>
  <c r="E135" i="30"/>
  <c r="E134" i="30" s="1"/>
  <c r="F135" i="30"/>
  <c r="F134" i="30" s="1"/>
  <c r="D136" i="30"/>
  <c r="E136" i="30"/>
  <c r="F136" i="30"/>
  <c r="D139" i="30"/>
  <c r="E139" i="30"/>
  <c r="F139" i="30"/>
  <c r="D141" i="30"/>
  <c r="E141" i="30"/>
  <c r="F141" i="30"/>
  <c r="D143" i="30"/>
  <c r="E143" i="30"/>
  <c r="F143" i="30"/>
  <c r="D147" i="30"/>
  <c r="E147" i="30"/>
  <c r="F147" i="30"/>
  <c r="D149" i="30"/>
  <c r="E149" i="30"/>
  <c r="F149" i="30"/>
  <c r="D151" i="30"/>
  <c r="E151" i="30"/>
  <c r="F151" i="30"/>
  <c r="D157" i="30"/>
  <c r="D156" i="30" s="1"/>
  <c r="E157" i="30"/>
  <c r="E156" i="30" s="1"/>
  <c r="F157" i="30"/>
  <c r="F156" i="30" s="1"/>
  <c r="D159" i="30"/>
  <c r="D158" i="30" s="1"/>
  <c r="E159" i="30"/>
  <c r="E158" i="30" s="1"/>
  <c r="F159" i="30"/>
  <c r="F158" i="30" s="1"/>
  <c r="D160" i="30"/>
  <c r="E160" i="30"/>
  <c r="F160" i="30"/>
  <c r="D162" i="30"/>
  <c r="E162" i="30"/>
  <c r="F162" i="30"/>
  <c r="D166" i="30"/>
  <c r="E166" i="30"/>
  <c r="F166" i="30"/>
  <c r="D167" i="30"/>
  <c r="E167" i="30"/>
  <c r="F167" i="30"/>
  <c r="D168" i="30"/>
  <c r="E168" i="30"/>
  <c r="F168" i="30"/>
  <c r="D169" i="30"/>
  <c r="E169" i="30"/>
  <c r="F169" i="30"/>
  <c r="D171" i="30"/>
  <c r="E171" i="30"/>
  <c r="F171" i="30"/>
  <c r="D174" i="30"/>
  <c r="E174" i="30"/>
  <c r="F174" i="30"/>
  <c r="D177" i="30"/>
  <c r="E177" i="30"/>
  <c r="F177" i="30"/>
  <c r="D179" i="30"/>
  <c r="E179" i="30"/>
  <c r="F179" i="30"/>
  <c r="D181" i="30"/>
  <c r="E181" i="30"/>
  <c r="F181" i="30"/>
  <c r="D184" i="30"/>
  <c r="E184" i="30"/>
  <c r="F184" i="30"/>
  <c r="D187" i="30"/>
  <c r="D186" i="30" s="1"/>
  <c r="E187" i="30"/>
  <c r="E186" i="30" s="1"/>
  <c r="F187" i="30"/>
  <c r="F186" i="30" s="1"/>
  <c r="D190" i="30"/>
  <c r="D188" i="30" s="1"/>
  <c r="E190" i="30"/>
  <c r="E188" i="30" s="1"/>
  <c r="F190" i="30"/>
  <c r="F188" i="30" s="1"/>
  <c r="D192" i="30"/>
  <c r="D191" i="30" s="1"/>
  <c r="E192" i="30"/>
  <c r="E191" i="30" s="1"/>
  <c r="F192" i="30"/>
  <c r="F191" i="30" s="1"/>
  <c r="D194" i="30"/>
  <c r="D193" i="30" s="1"/>
  <c r="E194" i="30"/>
  <c r="E193" i="30" s="1"/>
  <c r="F194" i="30"/>
  <c r="F193" i="30" s="1"/>
  <c r="D196" i="30"/>
  <c r="E196" i="30"/>
  <c r="F196" i="30"/>
  <c r="D198" i="30"/>
  <c r="E198" i="30"/>
  <c r="F198" i="30"/>
  <c r="D200" i="30"/>
  <c r="E200" i="30"/>
  <c r="F200" i="30"/>
  <c r="D203" i="30"/>
  <c r="E203" i="30"/>
  <c r="F203" i="30"/>
  <c r="D205" i="30"/>
  <c r="E205" i="30"/>
  <c r="F205" i="30"/>
  <c r="D207" i="30"/>
  <c r="E207" i="30"/>
  <c r="F207" i="30"/>
  <c r="D209" i="30"/>
  <c r="E209" i="30"/>
  <c r="F209" i="30"/>
  <c r="D214" i="30"/>
  <c r="D213" i="30" s="1"/>
  <c r="E214" i="30"/>
  <c r="E213" i="30" s="1"/>
  <c r="F214" i="30"/>
  <c r="F213" i="30" s="1"/>
  <c r="D219" i="30"/>
  <c r="D218" i="30" s="1"/>
  <c r="E219" i="30"/>
  <c r="E218" i="30" s="1"/>
  <c r="F219" i="30"/>
  <c r="F218" i="30" s="1"/>
  <c r="D220" i="30"/>
  <c r="E220" i="30"/>
  <c r="F220" i="30"/>
  <c r="D222" i="30"/>
  <c r="E222" i="30"/>
  <c r="F222" i="30"/>
  <c r="D225" i="30"/>
  <c r="E225" i="30"/>
  <c r="F225" i="30"/>
  <c r="D227" i="30"/>
  <c r="E227" i="30"/>
  <c r="F227" i="30"/>
  <c r="D229" i="30"/>
  <c r="E229" i="30"/>
  <c r="F229" i="30"/>
  <c r="D325" i="30"/>
  <c r="D324" i="30" s="1"/>
  <c r="D323" i="30" s="1"/>
  <c r="E325" i="30"/>
  <c r="E324" i="30" s="1"/>
  <c r="E323" i="30" s="1"/>
  <c r="F329" i="30"/>
  <c r="F328" i="30" s="1"/>
  <c r="D332" i="30"/>
  <c r="E332" i="30"/>
  <c r="F332" i="30"/>
  <c r="D336" i="30"/>
  <c r="D335" i="30" s="1"/>
  <c r="E336" i="30"/>
  <c r="E335" i="30" s="1"/>
  <c r="F336" i="30"/>
  <c r="F335" i="30" s="1"/>
  <c r="D338" i="30"/>
  <c r="E338" i="30"/>
  <c r="F338" i="30"/>
  <c r="D342" i="30"/>
  <c r="E342" i="30"/>
  <c r="F342" i="30"/>
  <c r="D344" i="30"/>
  <c r="E344" i="30"/>
  <c r="F344" i="30"/>
  <c r="D346" i="30"/>
  <c r="E346" i="30"/>
  <c r="F346" i="30"/>
  <c r="D348" i="30"/>
  <c r="E348" i="30"/>
  <c r="F348" i="30"/>
  <c r="D353" i="30"/>
  <c r="E353" i="30"/>
  <c r="F353" i="30"/>
  <c r="D356" i="30"/>
  <c r="D358" i="30"/>
  <c r="D360" i="30"/>
  <c r="D362" i="30"/>
  <c r="D364" i="30"/>
  <c r="D366" i="30"/>
  <c r="D368" i="30"/>
  <c r="D370" i="30"/>
  <c r="D372" i="30"/>
  <c r="D374" i="30"/>
  <c r="D376" i="30"/>
  <c r="D378" i="30"/>
  <c r="D380" i="30"/>
  <c r="D382" i="30"/>
  <c r="D384" i="30"/>
  <c r="D386" i="30"/>
  <c r="D389" i="30"/>
  <c r="D388" i="30" s="1"/>
  <c r="D391" i="30"/>
  <c r="D390" i="30" s="1"/>
  <c r="D396" i="30"/>
  <c r="D398" i="30"/>
  <c r="D400" i="30"/>
  <c r="D402" i="30"/>
  <c r="D404" i="30"/>
  <c r="D406" i="30"/>
  <c r="D408" i="30"/>
  <c r="D410" i="30"/>
  <c r="D412" i="30"/>
  <c r="D414" i="30"/>
  <c r="D416" i="30"/>
  <c r="D421" i="30"/>
  <c r="D419" i="30" s="1"/>
  <c r="D418" i="30" s="1"/>
  <c r="E421" i="30"/>
  <c r="E419" i="30" s="1"/>
  <c r="E418" i="30" s="1"/>
  <c r="F421" i="30"/>
  <c r="F419" i="30" s="1"/>
  <c r="F418" i="30" s="1"/>
  <c r="D423" i="30"/>
  <c r="E423" i="30"/>
  <c r="F423" i="30"/>
  <c r="D425" i="30"/>
  <c r="E425" i="30"/>
  <c r="F425" i="30"/>
  <c r="D428" i="30"/>
  <c r="D427" i="30" s="1"/>
  <c r="E428" i="30"/>
  <c r="E427" i="30" s="1"/>
  <c r="F428" i="30"/>
  <c r="F427" i="30" s="1"/>
  <c r="D431" i="30"/>
  <c r="D430" i="30" s="1"/>
  <c r="E431" i="30"/>
  <c r="E430" i="30" s="1"/>
  <c r="F431" i="30"/>
  <c r="F430" i="30" s="1"/>
  <c r="D436" i="30"/>
  <c r="E436" i="30"/>
  <c r="D438" i="30"/>
  <c r="E438" i="30"/>
  <c r="F438" i="30"/>
  <c r="D440" i="30"/>
  <c r="E440" i="30"/>
  <c r="F440" i="30"/>
  <c r="D442" i="30"/>
  <c r="E442" i="30"/>
  <c r="F442" i="30"/>
  <c r="D445" i="30"/>
  <c r="D444" i="30" s="1"/>
  <c r="E445" i="30"/>
  <c r="E444" i="30" s="1"/>
  <c r="D447" i="30"/>
  <c r="D446" i="30" s="1"/>
  <c r="E447" i="30"/>
  <c r="E446" i="30" s="1"/>
  <c r="F447" i="30"/>
  <c r="F446" i="30" s="1"/>
  <c r="D450" i="30"/>
  <c r="E450" i="30"/>
  <c r="F450" i="30"/>
  <c r="D454" i="30"/>
  <c r="E454" i="30"/>
  <c r="F454" i="30"/>
  <c r="D456" i="30"/>
  <c r="E456" i="30"/>
  <c r="F456" i="30"/>
  <c r="D461" i="30"/>
  <c r="D460" i="30" s="1"/>
  <c r="D465" i="30"/>
  <c r="E465" i="30"/>
  <c r="F465" i="30"/>
  <c r="D466" i="30"/>
  <c r="E466" i="30"/>
  <c r="F466" i="30"/>
  <c r="D468" i="30"/>
  <c r="E468" i="30"/>
  <c r="F468" i="30"/>
  <c r="E469" i="30"/>
  <c r="D470" i="30"/>
  <c r="E470" i="30"/>
  <c r="F470" i="30"/>
  <c r="D471" i="30"/>
  <c r="E471" i="30"/>
  <c r="F471" i="30"/>
  <c r="D473" i="30"/>
  <c r="D472" i="30" s="1"/>
  <c r="E473" i="30"/>
  <c r="E472" i="30" s="1"/>
  <c r="F473" i="30"/>
  <c r="F472" i="30" s="1"/>
  <c r="D476" i="30"/>
  <c r="D474" i="30" s="1"/>
  <c r="E476" i="30"/>
  <c r="E474" i="30" s="1"/>
  <c r="F476" i="30"/>
  <c r="F474" i="30" s="1"/>
  <c r="D479" i="30"/>
  <c r="D478" i="30" s="1"/>
  <c r="E479" i="30"/>
  <c r="E478" i="30" s="1"/>
  <c r="F479" i="30"/>
  <c r="F478" i="30" s="1"/>
  <c r="D481" i="30"/>
  <c r="D480" i="30" s="1"/>
  <c r="E481" i="30"/>
  <c r="E480" i="30" s="1"/>
  <c r="F481" i="30"/>
  <c r="F480" i="30" s="1"/>
  <c r="D483" i="30"/>
  <c r="D482" i="30" s="1"/>
  <c r="E483" i="30"/>
  <c r="E482" i="30" s="1"/>
  <c r="F483" i="30"/>
  <c r="F482" i="30" s="1"/>
  <c r="D484" i="30"/>
  <c r="E484" i="30"/>
  <c r="F484" i="30"/>
  <c r="D486" i="30"/>
  <c r="E486" i="30"/>
  <c r="F486" i="30"/>
  <c r="D488" i="30"/>
  <c r="E488" i="30"/>
  <c r="F488" i="30"/>
  <c r="D490" i="30"/>
  <c r="E490" i="30"/>
  <c r="F490" i="30"/>
  <c r="D493" i="30"/>
  <c r="E493" i="30"/>
  <c r="F493" i="30"/>
  <c r="D496" i="30"/>
  <c r="E496" i="30"/>
  <c r="F496" i="30"/>
  <c r="D498" i="30"/>
  <c r="E498" i="30"/>
  <c r="F498" i="30"/>
  <c r="D500" i="30"/>
  <c r="E500" i="30"/>
  <c r="F500" i="30"/>
  <c r="D502" i="30"/>
  <c r="E502" i="30"/>
  <c r="F502" i="30"/>
  <c r="D505" i="30"/>
  <c r="E505" i="30"/>
  <c r="F505" i="30"/>
  <c r="D507" i="30"/>
  <c r="E507" i="30"/>
  <c r="F507" i="30"/>
  <c r="D509" i="30"/>
  <c r="E509" i="30"/>
  <c r="F509" i="30"/>
  <c r="D511" i="30"/>
  <c r="E511" i="30"/>
  <c r="F511" i="30"/>
  <c r="D516" i="30"/>
  <c r="E516" i="30"/>
  <c r="F516" i="30"/>
  <c r="D518" i="30"/>
  <c r="E518" i="30"/>
  <c r="F518" i="30"/>
  <c r="D521" i="30"/>
  <c r="E521" i="30"/>
  <c r="F521" i="30"/>
  <c r="D522" i="30"/>
  <c r="E522" i="30"/>
  <c r="F522" i="30"/>
  <c r="D523" i="30"/>
  <c r="E523" i="30"/>
  <c r="F523" i="30"/>
  <c r="D526" i="30"/>
  <c r="D525" i="30" s="1"/>
  <c r="E526" i="30"/>
  <c r="E525" i="30" s="1"/>
  <c r="F526" i="30"/>
  <c r="F525" i="30" s="1"/>
  <c r="D529" i="30"/>
  <c r="E529" i="30"/>
  <c r="F529" i="30"/>
  <c r="F528" i="30" s="1"/>
  <c r="D530" i="30"/>
  <c r="E530" i="30"/>
  <c r="F530" i="30"/>
  <c r="D532" i="30"/>
  <c r="E534" i="30"/>
  <c r="D536" i="30"/>
  <c r="D539" i="30"/>
  <c r="E539" i="30"/>
  <c r="F539" i="30"/>
  <c r="F541" i="30"/>
  <c r="F165" i="30" l="1"/>
  <c r="F164" i="30" s="1"/>
  <c r="E119" i="30"/>
  <c r="D538" i="30"/>
  <c r="D520" i="30"/>
  <c r="D515" i="30" s="1"/>
  <c r="D464" i="30"/>
  <c r="F422" i="30"/>
  <c r="F21" i="30"/>
  <c r="F20" i="30" s="1"/>
  <c r="E138" i="30"/>
  <c r="E449" i="30"/>
  <c r="D422" i="30"/>
  <c r="F331" i="30"/>
  <c r="E13" i="30"/>
  <c r="E12" i="30" s="1"/>
  <c r="D392" i="30"/>
  <c r="F352" i="30"/>
  <c r="F538" i="30"/>
  <c r="D435" i="30"/>
  <c r="D528" i="30"/>
  <c r="D527" i="30" s="1"/>
  <c r="F520" i="30"/>
  <c r="F515" i="30" s="1"/>
  <c r="D504" i="30"/>
  <c r="F464" i="30"/>
  <c r="D121" i="30"/>
  <c r="D105" i="30"/>
  <c r="F13" i="30"/>
  <c r="F12" i="30" s="1"/>
  <c r="E528" i="30"/>
  <c r="E538" i="30"/>
  <c r="E202" i="30"/>
  <c r="F30" i="30"/>
  <c r="F534" i="30"/>
  <c r="F527" i="30" s="1"/>
  <c r="E504" i="30"/>
  <c r="D449" i="30"/>
  <c r="E331" i="30"/>
  <c r="F155" i="30"/>
  <c r="D331" i="30"/>
  <c r="D173" i="30"/>
  <c r="E43" i="30"/>
  <c r="E337" i="30"/>
  <c r="F43" i="30"/>
  <c r="E520" i="30"/>
  <c r="E515" i="30" s="1"/>
  <c r="E352" i="30"/>
  <c r="F337" i="30"/>
  <c r="D224" i="30"/>
  <c r="E217" i="30"/>
  <c r="D99" i="30"/>
  <c r="D98" i="30" s="1"/>
  <c r="F69" i="30"/>
  <c r="D13" i="30"/>
  <c r="D12" i="30" s="1"/>
  <c r="E467" i="30"/>
  <c r="F449" i="30"/>
  <c r="D337" i="30"/>
  <c r="F202" i="30"/>
  <c r="D138" i="30"/>
  <c r="D69" i="30"/>
  <c r="F504" i="30"/>
  <c r="F467" i="30"/>
  <c r="F435" i="30"/>
  <c r="D355" i="30"/>
  <c r="F217" i="30"/>
  <c r="D217" i="30"/>
  <c r="D212" i="30" s="1"/>
  <c r="D211" i="30" s="1"/>
  <c r="D165" i="30"/>
  <c r="D164" i="30" s="1"/>
  <c r="E21" i="30"/>
  <c r="E20" i="30" s="1"/>
  <c r="E105" i="30"/>
  <c r="D467" i="30"/>
  <c r="D463" i="30" s="1"/>
  <c r="F173" i="30"/>
  <c r="F121" i="30"/>
  <c r="F224" i="30"/>
  <c r="E155" i="30"/>
  <c r="F138" i="30"/>
  <c r="D93" i="30"/>
  <c r="D92" i="30" s="1"/>
  <c r="D43" i="30"/>
  <c r="E30" i="30"/>
  <c r="D20" i="30"/>
  <c r="E464" i="30"/>
  <c r="E435" i="30"/>
  <c r="E434" i="30" s="1"/>
  <c r="E433" i="30" s="1"/>
  <c r="E422" i="30"/>
  <c r="E224" i="30"/>
  <c r="D202" i="30"/>
  <c r="E173" i="30"/>
  <c r="E165" i="30"/>
  <c r="E164" i="30" s="1"/>
  <c r="D155" i="30"/>
  <c r="E121" i="30"/>
  <c r="F105" i="30"/>
  <c r="E69" i="30"/>
  <c r="D30" i="30"/>
  <c r="F463" i="30" l="1"/>
  <c r="F459" i="30" s="1"/>
  <c r="F458" i="30" s="1"/>
  <c r="E527" i="30"/>
  <c r="E543" i="30" s="1"/>
  <c r="D543" i="30"/>
  <c r="D352" i="30"/>
  <c r="D351" i="30" s="1"/>
  <c r="D350" i="30" s="1"/>
  <c r="F543" i="30"/>
  <c r="F351" i="30"/>
  <c r="F350" i="30" s="1"/>
  <c r="F327" i="30"/>
  <c r="F322" i="30" s="1"/>
  <c r="E351" i="30"/>
  <c r="E350" i="30" s="1"/>
  <c r="F434" i="30"/>
  <c r="F433" i="30" s="1"/>
  <c r="D459" i="30"/>
  <c r="D458" i="30" s="1"/>
  <c r="D327" i="30"/>
  <c r="D322" i="30" s="1"/>
  <c r="E327" i="30"/>
  <c r="E322" i="30" s="1"/>
  <c r="D104" i="30"/>
  <c r="D91" i="30" s="1"/>
  <c r="F104" i="30"/>
  <c r="F91" i="30" s="1"/>
  <c r="D434" i="30"/>
  <c r="D433" i="30" s="1"/>
  <c r="F212" i="30"/>
  <c r="F211" i="30" s="1"/>
  <c r="E212" i="30"/>
  <c r="E211" i="30" s="1"/>
  <c r="E463" i="30"/>
  <c r="E459" i="30" s="1"/>
  <c r="E458" i="30" s="1"/>
  <c r="F29" i="30"/>
  <c r="F11" i="30" s="1"/>
  <c r="E29" i="30"/>
  <c r="E11" i="30" s="1"/>
  <c r="F154" i="30"/>
  <c r="F153" i="30" s="1"/>
  <c r="E154" i="30"/>
  <c r="E153" i="30" s="1"/>
  <c r="D29" i="30"/>
  <c r="D11" i="30" s="1"/>
  <c r="D154" i="30"/>
  <c r="D153" i="30" s="1"/>
  <c r="E104" i="30"/>
  <c r="E91" i="30" s="1"/>
  <c r="E544" i="30" l="1"/>
  <c r="D513" i="30"/>
  <c r="E513" i="30"/>
  <c r="F544" i="30"/>
  <c r="D544" i="30"/>
  <c r="H116" i="14"/>
  <c r="G116" i="14"/>
  <c r="F513" i="30" l="1"/>
  <c r="F253" i="14"/>
  <c r="F1006" i="14" l="1"/>
  <c r="H321" i="14"/>
  <c r="G321" i="14"/>
  <c r="H325" i="14"/>
  <c r="H324" i="14" s="1"/>
  <c r="G325" i="14"/>
  <c r="G324" i="14" s="1"/>
  <c r="F325" i="14"/>
  <c r="F324" i="14" s="1"/>
  <c r="H368" i="14"/>
  <c r="G368" i="14"/>
  <c r="H265" i="14"/>
  <c r="G265" i="14"/>
  <c r="F265" i="14"/>
  <c r="F1004" i="14" l="1"/>
  <c r="B47" i="20"/>
  <c r="D35" i="20"/>
  <c r="C35" i="20"/>
  <c r="B35" i="20"/>
  <c r="D19" i="20"/>
  <c r="C19" i="20"/>
  <c r="D16" i="20"/>
  <c r="C16" i="20"/>
  <c r="B16" i="20"/>
  <c r="D11" i="20"/>
  <c r="C11" i="20"/>
  <c r="B11" i="20"/>
  <c r="D66" i="20" l="1"/>
  <c r="C66" i="20"/>
  <c r="B66" i="20"/>
  <c r="H1030" i="14"/>
  <c r="G1030" i="14"/>
  <c r="F1030" i="14"/>
  <c r="H1028" i="14"/>
  <c r="G1028" i="14"/>
  <c r="F1028" i="14"/>
  <c r="H1021" i="14"/>
  <c r="H1020" i="14" s="1"/>
  <c r="G1021" i="14"/>
  <c r="G1020" i="14" s="1"/>
  <c r="H1018" i="14"/>
  <c r="H1017" i="14" s="1"/>
  <c r="G1018" i="14"/>
  <c r="G1017" i="14" s="1"/>
  <c r="F1018" i="14"/>
  <c r="F1017" i="14" s="1"/>
  <c r="H1014" i="14"/>
  <c r="H1013" i="14" s="1"/>
  <c r="G1014" i="14"/>
  <c r="G1013" i="14" s="1"/>
  <c r="F1014" i="14"/>
  <c r="F1013" i="14" s="1"/>
  <c r="F1012" i="14" s="1"/>
  <c r="H1008" i="14"/>
  <c r="G1008" i="14"/>
  <c r="F1008" i="14"/>
  <c r="H1004" i="14"/>
  <c r="G1004" i="14"/>
  <c r="H998" i="14"/>
  <c r="G998" i="14"/>
  <c r="F998" i="14"/>
  <c r="H994" i="14"/>
  <c r="G994" i="14"/>
  <c r="F994" i="14"/>
  <c r="H984" i="14"/>
  <c r="H983" i="14" s="1"/>
  <c r="H982" i="14" s="1"/>
  <c r="H981" i="14" s="1"/>
  <c r="H980" i="14" s="1"/>
  <c r="G984" i="14"/>
  <c r="G983" i="14" s="1"/>
  <c r="G982" i="14" s="1"/>
  <c r="G981" i="14" s="1"/>
  <c r="G980" i="14" s="1"/>
  <c r="F984" i="14"/>
  <c r="F983" i="14" s="1"/>
  <c r="F982" i="14" s="1"/>
  <c r="F981" i="14" s="1"/>
  <c r="F980" i="14" s="1"/>
  <c r="H978" i="14"/>
  <c r="H977" i="14" s="1"/>
  <c r="H976" i="14" s="1"/>
  <c r="H975" i="14" s="1"/>
  <c r="H974" i="14" s="1"/>
  <c r="G978" i="14"/>
  <c r="G977" i="14" s="1"/>
  <c r="G976" i="14" s="1"/>
  <c r="G975" i="14" s="1"/>
  <c r="G974" i="14" s="1"/>
  <c r="F978" i="14"/>
  <c r="F977" i="14" s="1"/>
  <c r="F976" i="14" s="1"/>
  <c r="F975" i="14" s="1"/>
  <c r="F974" i="14" s="1"/>
  <c r="F972" i="14"/>
  <c r="F970" i="14"/>
  <c r="H962" i="14"/>
  <c r="G962" i="14"/>
  <c r="F962" i="14"/>
  <c r="H960" i="14"/>
  <c r="G960" i="14"/>
  <c r="F960" i="14"/>
  <c r="H957" i="14"/>
  <c r="H956" i="14" s="1"/>
  <c r="G953" i="14"/>
  <c r="G952" i="14" s="1"/>
  <c r="G951" i="14" s="1"/>
  <c r="F953" i="14"/>
  <c r="F952" i="14" s="1"/>
  <c r="F951" i="14" s="1"/>
  <c r="H948" i="14"/>
  <c r="H947" i="14" s="1"/>
  <c r="H946" i="14" s="1"/>
  <c r="H945" i="14" s="1"/>
  <c r="G948" i="14"/>
  <c r="G947" i="14" s="1"/>
  <c r="G946" i="14" s="1"/>
  <c r="G945" i="14" s="1"/>
  <c r="F948" i="14"/>
  <c r="F947" i="14" s="1"/>
  <c r="F946" i="14" s="1"/>
  <c r="F945" i="14" s="1"/>
  <c r="H941" i="14"/>
  <c r="H940" i="14" s="1"/>
  <c r="H939" i="14" s="1"/>
  <c r="H938" i="14" s="1"/>
  <c r="H937" i="14" s="1"/>
  <c r="H936" i="14" s="1"/>
  <c r="G941" i="14"/>
  <c r="G940" i="14" s="1"/>
  <c r="G939" i="14" s="1"/>
  <c r="G938" i="14" s="1"/>
  <c r="G937" i="14" s="1"/>
  <c r="G936" i="14" s="1"/>
  <c r="F941" i="14"/>
  <c r="F940" i="14" s="1"/>
  <c r="F939" i="14" s="1"/>
  <c r="F938" i="14" s="1"/>
  <c r="F937" i="14" s="1"/>
  <c r="F936" i="14" s="1"/>
  <c r="H934" i="14"/>
  <c r="H933" i="14" s="1"/>
  <c r="H932" i="14" s="1"/>
  <c r="H931" i="14" s="1"/>
  <c r="H930" i="14" s="1"/>
  <c r="G934" i="14"/>
  <c r="G933" i="14" s="1"/>
  <c r="G932" i="14" s="1"/>
  <c r="G931" i="14" s="1"/>
  <c r="G930" i="14" s="1"/>
  <c r="F934" i="14"/>
  <c r="F933" i="14" s="1"/>
  <c r="F932" i="14" s="1"/>
  <c r="F931" i="14" s="1"/>
  <c r="F930" i="14" s="1"/>
  <c r="H928" i="14"/>
  <c r="H927" i="14" s="1"/>
  <c r="H926" i="14" s="1"/>
  <c r="H925" i="14" s="1"/>
  <c r="G928" i="14"/>
  <c r="G927" i="14" s="1"/>
  <c r="G926" i="14" s="1"/>
  <c r="G925" i="14" s="1"/>
  <c r="F928" i="14"/>
  <c r="F927" i="14" s="1"/>
  <c r="F926" i="14" s="1"/>
  <c r="F925" i="14" s="1"/>
  <c r="H923" i="14"/>
  <c r="H922" i="14" s="1"/>
  <c r="H921" i="14" s="1"/>
  <c r="H920" i="14" s="1"/>
  <c r="G923" i="14"/>
  <c r="G922" i="14" s="1"/>
  <c r="G921" i="14" s="1"/>
  <c r="G920" i="14" s="1"/>
  <c r="F923" i="14"/>
  <c r="F922" i="14" s="1"/>
  <c r="F921" i="14" s="1"/>
  <c r="F920" i="14" s="1"/>
  <c r="H916" i="14"/>
  <c r="H915" i="14" s="1"/>
  <c r="H914" i="14" s="1"/>
  <c r="H913" i="14" s="1"/>
  <c r="H912" i="14" s="1"/>
  <c r="H911" i="14" s="1"/>
  <c r="G916" i="14"/>
  <c r="G915" i="14" s="1"/>
  <c r="G914" i="14" s="1"/>
  <c r="G913" i="14" s="1"/>
  <c r="G912" i="14" s="1"/>
  <c r="G911" i="14" s="1"/>
  <c r="F916" i="14"/>
  <c r="F915" i="14" s="1"/>
  <c r="F914" i="14" s="1"/>
  <c r="F913" i="14" s="1"/>
  <c r="F912" i="14" s="1"/>
  <c r="F911" i="14" s="1"/>
  <c r="H907" i="14"/>
  <c r="G907" i="14"/>
  <c r="F907" i="14"/>
  <c r="H905" i="14"/>
  <c r="G905" i="14"/>
  <c r="F905" i="14"/>
  <c r="H903" i="14"/>
  <c r="G903" i="14"/>
  <c r="F903" i="14"/>
  <c r="H900" i="14"/>
  <c r="G900" i="14"/>
  <c r="F900" i="14"/>
  <c r="H898" i="14"/>
  <c r="G898" i="14"/>
  <c r="F898" i="14"/>
  <c r="H893" i="14"/>
  <c r="G893" i="14"/>
  <c r="F893" i="14"/>
  <c r="H891" i="14"/>
  <c r="G891" i="14"/>
  <c r="F891" i="14"/>
  <c r="H888" i="14"/>
  <c r="G888" i="14"/>
  <c r="F888" i="14"/>
  <c r="H884" i="14"/>
  <c r="G884" i="14"/>
  <c r="F884" i="14"/>
  <c r="H878" i="14"/>
  <c r="G878" i="14"/>
  <c r="F878" i="14"/>
  <c r="H876" i="14"/>
  <c r="G876" i="14"/>
  <c r="F876" i="14"/>
  <c r="H874" i="14"/>
  <c r="G874" i="14"/>
  <c r="F874" i="14"/>
  <c r="H871" i="14"/>
  <c r="G871" i="14"/>
  <c r="F871" i="14"/>
  <c r="H866" i="14"/>
  <c r="G866" i="14"/>
  <c r="F866" i="14"/>
  <c r="H864" i="14"/>
  <c r="G864" i="14"/>
  <c r="F864" i="14"/>
  <c r="H862" i="14"/>
  <c r="G862" i="14"/>
  <c r="F862" i="14"/>
  <c r="H860" i="14"/>
  <c r="G860" i="14"/>
  <c r="F860" i="14"/>
  <c r="H858" i="14"/>
  <c r="G858" i="14"/>
  <c r="F858" i="14"/>
  <c r="F854" i="14"/>
  <c r="F852" i="14"/>
  <c r="F845" i="14"/>
  <c r="F843" i="14"/>
  <c r="H837" i="14"/>
  <c r="H836" i="14" s="1"/>
  <c r="H835" i="14" s="1"/>
  <c r="H834" i="14" s="1"/>
  <c r="G837" i="14"/>
  <c r="G836" i="14" s="1"/>
  <c r="G835" i="14" s="1"/>
  <c r="G834" i="14" s="1"/>
  <c r="F837" i="14"/>
  <c r="F836" i="14" s="1"/>
  <c r="F835" i="14" s="1"/>
  <c r="F834" i="14" s="1"/>
  <c r="H832" i="14"/>
  <c r="H831" i="14" s="1"/>
  <c r="G832" i="14"/>
  <c r="G831" i="14" s="1"/>
  <c r="F832" i="14"/>
  <c r="F831" i="14" s="1"/>
  <c r="H829" i="14"/>
  <c r="H828" i="14" s="1"/>
  <c r="G829" i="14"/>
  <c r="G828" i="14" s="1"/>
  <c r="F829" i="14"/>
  <c r="F828" i="14" s="1"/>
  <c r="H823" i="14"/>
  <c r="H822" i="14" s="1"/>
  <c r="H821" i="14" s="1"/>
  <c r="H820" i="14" s="1"/>
  <c r="H819" i="14" s="1"/>
  <c r="G823" i="14"/>
  <c r="G822" i="14" s="1"/>
  <c r="G821" i="14" s="1"/>
  <c r="G820" i="14" s="1"/>
  <c r="G819" i="14" s="1"/>
  <c r="F823" i="14"/>
  <c r="F822" i="14" s="1"/>
  <c r="F821" i="14" s="1"/>
  <c r="F820" i="14" s="1"/>
  <c r="F819" i="14" s="1"/>
  <c r="H817" i="14"/>
  <c r="H816" i="14" s="1"/>
  <c r="H815" i="14" s="1"/>
  <c r="H814" i="14" s="1"/>
  <c r="H813" i="14" s="1"/>
  <c r="G817" i="14"/>
  <c r="G816" i="14" s="1"/>
  <c r="G815" i="14" s="1"/>
  <c r="G814" i="14" s="1"/>
  <c r="G813" i="14" s="1"/>
  <c r="F817" i="14"/>
  <c r="F816" i="14" s="1"/>
  <c r="F815" i="14" s="1"/>
  <c r="F814" i="14" s="1"/>
  <c r="F813" i="14" s="1"/>
  <c r="H810" i="14"/>
  <c r="H809" i="14" s="1"/>
  <c r="H808" i="14" s="1"/>
  <c r="H807" i="14" s="1"/>
  <c r="H806" i="14" s="1"/>
  <c r="H805" i="14" s="1"/>
  <c r="G810" i="14"/>
  <c r="G809" i="14" s="1"/>
  <c r="G808" i="14" s="1"/>
  <c r="G807" i="14" s="1"/>
  <c r="G806" i="14" s="1"/>
  <c r="G805" i="14" s="1"/>
  <c r="F810" i="14"/>
  <c r="F809" i="14" s="1"/>
  <c r="F808" i="14" s="1"/>
  <c r="F807" i="14" s="1"/>
  <c r="F806" i="14" s="1"/>
  <c r="F805" i="14" s="1"/>
  <c r="H801" i="14"/>
  <c r="H800" i="14" s="1"/>
  <c r="H799" i="14" s="1"/>
  <c r="H798" i="14" s="1"/>
  <c r="H797" i="14" s="1"/>
  <c r="H796" i="14" s="1"/>
  <c r="G801" i="14"/>
  <c r="G800" i="14" s="1"/>
  <c r="G799" i="14" s="1"/>
  <c r="G798" i="14" s="1"/>
  <c r="G797" i="14" s="1"/>
  <c r="G796" i="14" s="1"/>
  <c r="F801" i="14"/>
  <c r="F800" i="14" s="1"/>
  <c r="F799" i="14" s="1"/>
  <c r="F798" i="14" s="1"/>
  <c r="F797" i="14" s="1"/>
  <c r="F796" i="14" s="1"/>
  <c r="H794" i="14"/>
  <c r="H793" i="14" s="1"/>
  <c r="H792" i="14" s="1"/>
  <c r="H791" i="14" s="1"/>
  <c r="H790" i="14" s="1"/>
  <c r="H789" i="14" s="1"/>
  <c r="G794" i="14"/>
  <c r="G793" i="14" s="1"/>
  <c r="G792" i="14" s="1"/>
  <c r="G791" i="14" s="1"/>
  <c r="G790" i="14" s="1"/>
  <c r="G789" i="14" s="1"/>
  <c r="F794" i="14"/>
  <c r="F793" i="14" s="1"/>
  <c r="F792" i="14" s="1"/>
  <c r="F791" i="14" s="1"/>
  <c r="F790" i="14" s="1"/>
  <c r="F789" i="14" s="1"/>
  <c r="H785" i="14"/>
  <c r="H784" i="14" s="1"/>
  <c r="H783" i="14" s="1"/>
  <c r="H782" i="14" s="1"/>
  <c r="H781" i="14" s="1"/>
  <c r="H780" i="14" s="1"/>
  <c r="G785" i="14"/>
  <c r="G784" i="14" s="1"/>
  <c r="G783" i="14" s="1"/>
  <c r="G782" i="14" s="1"/>
  <c r="G781" i="14" s="1"/>
  <c r="G780" i="14" s="1"/>
  <c r="F785" i="14"/>
  <c r="F784" i="14" s="1"/>
  <c r="F783" i="14" s="1"/>
  <c r="F782" i="14" s="1"/>
  <c r="F781" i="14" s="1"/>
  <c r="F780" i="14" s="1"/>
  <c r="H778" i="14"/>
  <c r="G778" i="14"/>
  <c r="F778" i="14"/>
  <c r="H776" i="14"/>
  <c r="G776" i="14"/>
  <c r="F776" i="14"/>
  <c r="H774" i="14"/>
  <c r="G774" i="14"/>
  <c r="F774" i="14"/>
  <c r="H773" i="14"/>
  <c r="G773" i="14"/>
  <c r="F773" i="14"/>
  <c r="H764" i="14"/>
  <c r="G764" i="14"/>
  <c r="F764" i="14"/>
  <c r="H761" i="14"/>
  <c r="G761" i="14"/>
  <c r="F761" i="14"/>
  <c r="H758" i="14"/>
  <c r="H757" i="14" s="1"/>
  <c r="G758" i="14"/>
  <c r="G757" i="14" s="1"/>
  <c r="F758" i="14"/>
  <c r="F757" i="14" s="1"/>
  <c r="H750" i="14"/>
  <c r="G750" i="14"/>
  <c r="F750" i="14"/>
  <c r="H748" i="14"/>
  <c r="G748" i="14"/>
  <c r="F748" i="14"/>
  <c r="H746" i="14"/>
  <c r="G746" i="14"/>
  <c r="F746" i="14"/>
  <c r="H743" i="14"/>
  <c r="G743" i="14"/>
  <c r="F743" i="14"/>
  <c r="H735" i="14"/>
  <c r="G735" i="14"/>
  <c r="F735" i="14"/>
  <c r="H733" i="14"/>
  <c r="G733" i="14"/>
  <c r="F733" i="14"/>
  <c r="H730" i="14"/>
  <c r="G730" i="14"/>
  <c r="F730" i="14"/>
  <c r="H724" i="14"/>
  <c r="H723" i="14" s="1"/>
  <c r="H722" i="14" s="1"/>
  <c r="H721" i="14" s="1"/>
  <c r="H720" i="14" s="1"/>
  <c r="G724" i="14"/>
  <c r="G723" i="14" s="1"/>
  <c r="G722" i="14" s="1"/>
  <c r="G721" i="14" s="1"/>
  <c r="G720" i="14" s="1"/>
  <c r="F724" i="14"/>
  <c r="F723" i="14" s="1"/>
  <c r="F722" i="14" s="1"/>
  <c r="F721" i="14" s="1"/>
  <c r="F720" i="14" s="1"/>
  <c r="H718" i="14"/>
  <c r="H717" i="14" s="1"/>
  <c r="H716" i="14" s="1"/>
  <c r="H715" i="14" s="1"/>
  <c r="G718" i="14"/>
  <c r="G717" i="14" s="1"/>
  <c r="G716" i="14" s="1"/>
  <c r="G715" i="14" s="1"/>
  <c r="F718" i="14"/>
  <c r="F717" i="14" s="1"/>
  <c r="F716" i="14" s="1"/>
  <c r="F715" i="14" s="1"/>
  <c r="H713" i="14"/>
  <c r="H712" i="14" s="1"/>
  <c r="G713" i="14"/>
  <c r="G712" i="14" s="1"/>
  <c r="F713" i="14"/>
  <c r="F712" i="14" s="1"/>
  <c r="H710" i="14"/>
  <c r="H709" i="14" s="1"/>
  <c r="G710" i="14"/>
  <c r="G709" i="14" s="1"/>
  <c r="F710" i="14"/>
  <c r="F709" i="14" s="1"/>
  <c r="H704" i="14"/>
  <c r="H703" i="14" s="1"/>
  <c r="H702" i="14" s="1"/>
  <c r="H701" i="14" s="1"/>
  <c r="G704" i="14"/>
  <c r="G703" i="14" s="1"/>
  <c r="G702" i="14" s="1"/>
  <c r="G701" i="14" s="1"/>
  <c r="F704" i="14"/>
  <c r="F703" i="14" s="1"/>
  <c r="F702" i="14" s="1"/>
  <c r="F701" i="14" s="1"/>
  <c r="H699" i="14"/>
  <c r="G699" i="14"/>
  <c r="F699" i="14"/>
  <c r="H697" i="14"/>
  <c r="G697" i="14"/>
  <c r="F697" i="14"/>
  <c r="H695" i="14"/>
  <c r="G695" i="14"/>
  <c r="F695" i="14"/>
  <c r="H694" i="14"/>
  <c r="H693" i="14" s="1"/>
  <c r="G694" i="14"/>
  <c r="G693" i="14" s="1"/>
  <c r="F694" i="14"/>
  <c r="F693" i="14" s="1"/>
  <c r="H691" i="14"/>
  <c r="G691" i="14"/>
  <c r="F691" i="14"/>
  <c r="H689" i="14"/>
  <c r="G689" i="14"/>
  <c r="F689" i="14"/>
  <c r="H686" i="14"/>
  <c r="G686" i="14"/>
  <c r="F686" i="14"/>
  <c r="F684" i="14"/>
  <c r="H682" i="14"/>
  <c r="G682" i="14"/>
  <c r="F682" i="14"/>
  <c r="G678" i="14"/>
  <c r="H676" i="14"/>
  <c r="G676" i="14"/>
  <c r="H672" i="14"/>
  <c r="G672" i="14"/>
  <c r="F672" i="14"/>
  <c r="H670" i="14"/>
  <c r="G670" i="14"/>
  <c r="F670" i="14"/>
  <c r="H668" i="14"/>
  <c r="G668" i="14"/>
  <c r="F668" i="14"/>
  <c r="H662" i="14"/>
  <c r="H661" i="14" s="1"/>
  <c r="H660" i="14" s="1"/>
  <c r="H659" i="14" s="1"/>
  <c r="G662" i="14"/>
  <c r="G661" i="14" s="1"/>
  <c r="G660" i="14" s="1"/>
  <c r="G659" i="14" s="1"/>
  <c r="F662" i="14"/>
  <c r="F661" i="14" s="1"/>
  <c r="F660" i="14" s="1"/>
  <c r="F659" i="14" s="1"/>
  <c r="H654" i="14"/>
  <c r="G654" i="14"/>
  <c r="F654" i="14"/>
  <c r="H652" i="14"/>
  <c r="G652" i="14"/>
  <c r="F652" i="14"/>
  <c r="H649" i="14"/>
  <c r="G649" i="14"/>
  <c r="F649" i="14"/>
  <c r="H647" i="14"/>
  <c r="G647" i="14"/>
  <c r="F647" i="14"/>
  <c r="H640" i="14"/>
  <c r="H639" i="14" s="1"/>
  <c r="H638" i="14" s="1"/>
  <c r="H637" i="14" s="1"/>
  <c r="H636" i="14" s="1"/>
  <c r="H635" i="14" s="1"/>
  <c r="G640" i="14"/>
  <c r="G639" i="14" s="1"/>
  <c r="G638" i="14" s="1"/>
  <c r="G637" i="14" s="1"/>
  <c r="G636" i="14" s="1"/>
  <c r="G635" i="14" s="1"/>
  <c r="F640" i="14"/>
  <c r="F639" i="14" s="1"/>
  <c r="F638" i="14" s="1"/>
  <c r="F637" i="14" s="1"/>
  <c r="F636" i="14" s="1"/>
  <c r="F635" i="14" s="1"/>
  <c r="H631" i="14"/>
  <c r="H630" i="14" s="1"/>
  <c r="H629" i="14" s="1"/>
  <c r="H628" i="14" s="1"/>
  <c r="H627" i="14" s="1"/>
  <c r="H626" i="14" s="1"/>
  <c r="G631" i="14"/>
  <c r="G630" i="14" s="1"/>
  <c r="G629" i="14" s="1"/>
  <c r="G628" i="14" s="1"/>
  <c r="G627" i="14" s="1"/>
  <c r="G626" i="14" s="1"/>
  <c r="F631" i="14"/>
  <c r="F630" i="14" s="1"/>
  <c r="F629" i="14" s="1"/>
  <c r="F628" i="14" s="1"/>
  <c r="F627" i="14" s="1"/>
  <c r="F626" i="14" s="1"/>
  <c r="H624" i="14"/>
  <c r="H623" i="14" s="1"/>
  <c r="H622" i="14" s="1"/>
  <c r="H621" i="14" s="1"/>
  <c r="H620" i="14" s="1"/>
  <c r="H619" i="14" s="1"/>
  <c r="G624" i="14"/>
  <c r="G623" i="14" s="1"/>
  <c r="G622" i="14" s="1"/>
  <c r="G621" i="14" s="1"/>
  <c r="G620" i="14" s="1"/>
  <c r="G619" i="14" s="1"/>
  <c r="F624" i="14"/>
  <c r="F623" i="14" s="1"/>
  <c r="F622" i="14" s="1"/>
  <c r="F621" i="14" s="1"/>
  <c r="F620" i="14" s="1"/>
  <c r="F619" i="14" s="1"/>
  <c r="H617" i="14"/>
  <c r="H616" i="14" s="1"/>
  <c r="H615" i="14" s="1"/>
  <c r="H614" i="14" s="1"/>
  <c r="G617" i="14"/>
  <c r="G616" i="14" s="1"/>
  <c r="G615" i="14" s="1"/>
  <c r="G614" i="14" s="1"/>
  <c r="F617" i="14"/>
  <c r="F616" i="14" s="1"/>
  <c r="F615" i="14" s="1"/>
  <c r="F614" i="14" s="1"/>
  <c r="H612" i="14"/>
  <c r="G612" i="14"/>
  <c r="F612" i="14"/>
  <c r="H610" i="14"/>
  <c r="G610" i="14"/>
  <c r="F610" i="14"/>
  <c r="H608" i="14"/>
  <c r="G608" i="14"/>
  <c r="F608" i="14"/>
  <c r="H601" i="14"/>
  <c r="H600" i="14" s="1"/>
  <c r="H599" i="14" s="1"/>
  <c r="H598" i="14" s="1"/>
  <c r="H597" i="14" s="1"/>
  <c r="G601" i="14"/>
  <c r="G600" i="14" s="1"/>
  <c r="G599" i="14" s="1"/>
  <c r="G598" i="14" s="1"/>
  <c r="G597" i="14" s="1"/>
  <c r="F601" i="14"/>
  <c r="F600" i="14" s="1"/>
  <c r="F599" i="14" s="1"/>
  <c r="F598" i="14" s="1"/>
  <c r="F597" i="14" s="1"/>
  <c r="H592" i="14"/>
  <c r="H591" i="14" s="1"/>
  <c r="H590" i="14" s="1"/>
  <c r="H589" i="14" s="1"/>
  <c r="H588" i="14" s="1"/>
  <c r="H587" i="14" s="1"/>
  <c r="G592" i="14"/>
  <c r="G591" i="14" s="1"/>
  <c r="G590" i="14" s="1"/>
  <c r="G589" i="14" s="1"/>
  <c r="G588" i="14" s="1"/>
  <c r="G587" i="14" s="1"/>
  <c r="F592" i="14"/>
  <c r="F591" i="14" s="1"/>
  <c r="F590" i="14" s="1"/>
  <c r="F589" i="14" s="1"/>
  <c r="F588" i="14" s="1"/>
  <c r="F587" i="14" s="1"/>
  <c r="H585" i="14"/>
  <c r="H584" i="14" s="1"/>
  <c r="H583" i="14" s="1"/>
  <c r="H582" i="14" s="1"/>
  <c r="H581" i="14" s="1"/>
  <c r="H580" i="14" s="1"/>
  <c r="G585" i="14"/>
  <c r="G584" i="14" s="1"/>
  <c r="G583" i="14" s="1"/>
  <c r="G582" i="14" s="1"/>
  <c r="G581" i="14" s="1"/>
  <c r="G580" i="14" s="1"/>
  <c r="F585" i="14"/>
  <c r="F584" i="14" s="1"/>
  <c r="F583" i="14" s="1"/>
  <c r="F582" i="14" s="1"/>
  <c r="F581" i="14" s="1"/>
  <c r="F580" i="14" s="1"/>
  <c r="H577" i="14"/>
  <c r="H576" i="14" s="1"/>
  <c r="H575" i="14" s="1"/>
  <c r="H574" i="14" s="1"/>
  <c r="H573" i="14" s="1"/>
  <c r="G577" i="14"/>
  <c r="G576" i="14" s="1"/>
  <c r="G575" i="14" s="1"/>
  <c r="G574" i="14" s="1"/>
  <c r="G573" i="14" s="1"/>
  <c r="F577" i="14"/>
  <c r="F576" i="14" s="1"/>
  <c r="F575" i="14" s="1"/>
  <c r="F574" i="14" s="1"/>
  <c r="F573" i="14" s="1"/>
  <c r="H570" i="14"/>
  <c r="H569" i="14" s="1"/>
  <c r="H568" i="14" s="1"/>
  <c r="H567" i="14" s="1"/>
  <c r="H566" i="14" s="1"/>
  <c r="G570" i="14"/>
  <c r="G569" i="14" s="1"/>
  <c r="G568" i="14" s="1"/>
  <c r="G567" i="14" s="1"/>
  <c r="G566" i="14" s="1"/>
  <c r="F570" i="14"/>
  <c r="F569" i="14" s="1"/>
  <c r="F568" i="14" s="1"/>
  <c r="F567" i="14" s="1"/>
  <c r="F566" i="14" s="1"/>
  <c r="F561" i="14"/>
  <c r="F559" i="14"/>
  <c r="H551" i="14"/>
  <c r="G551" i="14"/>
  <c r="F551" i="14"/>
  <c r="H549" i="14"/>
  <c r="G549" i="14"/>
  <c r="F549" i="14"/>
  <c r="H547" i="14"/>
  <c r="G547" i="14"/>
  <c r="F547" i="14"/>
  <c r="H542" i="14"/>
  <c r="H541" i="14" s="1"/>
  <c r="G542" i="14"/>
  <c r="G541" i="14" s="1"/>
  <c r="F542" i="14"/>
  <c r="F541" i="14" s="1"/>
  <c r="H539" i="14"/>
  <c r="G539" i="14"/>
  <c r="F539" i="14"/>
  <c r="H537" i="14"/>
  <c r="G537" i="14"/>
  <c r="F537" i="14"/>
  <c r="H532" i="14"/>
  <c r="H531" i="14" s="1"/>
  <c r="H530" i="14" s="1"/>
  <c r="H529" i="14" s="1"/>
  <c r="G532" i="14"/>
  <c r="G531" i="14" s="1"/>
  <c r="G530" i="14" s="1"/>
  <c r="G529" i="14" s="1"/>
  <c r="F532" i="14"/>
  <c r="F531" i="14" s="1"/>
  <c r="F530" i="14" s="1"/>
  <c r="F529" i="14" s="1"/>
  <c r="G526" i="14"/>
  <c r="F526" i="14"/>
  <c r="H524" i="14"/>
  <c r="G524" i="14"/>
  <c r="F524" i="14"/>
  <c r="H522" i="14"/>
  <c r="G522" i="14"/>
  <c r="F522" i="14"/>
  <c r="G520" i="14"/>
  <c r="F520" i="14"/>
  <c r="G514" i="14"/>
  <c r="G513" i="14" s="1"/>
  <c r="G512" i="14" s="1"/>
  <c r="G511" i="14" s="1"/>
  <c r="G510" i="14" s="1"/>
  <c r="F514" i="14"/>
  <c r="F513" i="14" s="1"/>
  <c r="F512" i="14" s="1"/>
  <c r="F511" i="14" s="1"/>
  <c r="F510" i="14" s="1"/>
  <c r="H508" i="14"/>
  <c r="H507" i="14" s="1"/>
  <c r="H506" i="14" s="1"/>
  <c r="H505" i="14" s="1"/>
  <c r="H504" i="14" s="1"/>
  <c r="G508" i="14"/>
  <c r="G507" i="14" s="1"/>
  <c r="G506" i="14" s="1"/>
  <c r="G505" i="14" s="1"/>
  <c r="G504" i="14" s="1"/>
  <c r="F508" i="14"/>
  <c r="F507" i="14" s="1"/>
  <c r="F506" i="14" s="1"/>
  <c r="F505" i="14" s="1"/>
  <c r="F504" i="14" s="1"/>
  <c r="H501" i="14"/>
  <c r="H500" i="14" s="1"/>
  <c r="H499" i="14" s="1"/>
  <c r="H498" i="14" s="1"/>
  <c r="H497" i="14" s="1"/>
  <c r="G501" i="14"/>
  <c r="G500" i="14" s="1"/>
  <c r="G499" i="14" s="1"/>
  <c r="G498" i="14" s="1"/>
  <c r="G497" i="14" s="1"/>
  <c r="F501" i="14"/>
  <c r="F500" i="14" s="1"/>
  <c r="F499" i="14" s="1"/>
  <c r="F498" i="14" s="1"/>
  <c r="F497" i="14" s="1"/>
  <c r="F495" i="14"/>
  <c r="F493" i="14"/>
  <c r="F489" i="14"/>
  <c r="F488" i="14" s="1"/>
  <c r="F491" i="14"/>
  <c r="F482" i="14"/>
  <c r="F481" i="14" s="1"/>
  <c r="F480" i="14" s="1"/>
  <c r="F479" i="14" s="1"/>
  <c r="F476" i="14"/>
  <c r="F475" i="14" s="1"/>
  <c r="F474" i="14" s="1"/>
  <c r="F473" i="14" s="1"/>
  <c r="F472" i="14" s="1"/>
  <c r="F471" i="14" s="1"/>
  <c r="H475" i="14"/>
  <c r="H474" i="14" s="1"/>
  <c r="H473" i="14" s="1"/>
  <c r="H472" i="14" s="1"/>
  <c r="H471" i="14" s="1"/>
  <c r="G475" i="14"/>
  <c r="G474" i="14" s="1"/>
  <c r="G473" i="14" s="1"/>
  <c r="G472" i="14" s="1"/>
  <c r="G471" i="14" s="1"/>
  <c r="H469" i="14"/>
  <c r="G469" i="14"/>
  <c r="F469" i="14"/>
  <c r="H467" i="14"/>
  <c r="G467" i="14"/>
  <c r="F467" i="14"/>
  <c r="H465" i="14"/>
  <c r="G465" i="14"/>
  <c r="F465" i="14"/>
  <c r="H460" i="14"/>
  <c r="H459" i="14" s="1"/>
  <c r="H458" i="14" s="1"/>
  <c r="H457" i="14" s="1"/>
  <c r="G460" i="14"/>
  <c r="G459" i="14" s="1"/>
  <c r="G458" i="14" s="1"/>
  <c r="G457" i="14" s="1"/>
  <c r="F460" i="14"/>
  <c r="F459" i="14" s="1"/>
  <c r="F458" i="14" s="1"/>
  <c r="F457" i="14" s="1"/>
  <c r="F454" i="14"/>
  <c r="F452" i="14"/>
  <c r="F446" i="14"/>
  <c r="F445" i="14" s="1"/>
  <c r="F444" i="14" s="1"/>
  <c r="H442" i="14"/>
  <c r="H441" i="14" s="1"/>
  <c r="H440" i="14" s="1"/>
  <c r="F442" i="14"/>
  <c r="F441" i="14" s="1"/>
  <c r="F440" i="14" s="1"/>
  <c r="H435" i="14"/>
  <c r="H434" i="14" s="1"/>
  <c r="H433" i="14" s="1"/>
  <c r="H432" i="14" s="1"/>
  <c r="H431" i="14" s="1"/>
  <c r="H430" i="14" s="1"/>
  <c r="G435" i="14"/>
  <c r="G434" i="14" s="1"/>
  <c r="G433" i="14" s="1"/>
  <c r="G432" i="14" s="1"/>
  <c r="G431" i="14" s="1"/>
  <c r="G430" i="14" s="1"/>
  <c r="F435" i="14"/>
  <c r="F434" i="14" s="1"/>
  <c r="F433" i="14" s="1"/>
  <c r="F432" i="14" s="1"/>
  <c r="F431" i="14" s="1"/>
  <c r="F430" i="14" s="1"/>
  <c r="H428" i="14"/>
  <c r="H427" i="14" s="1"/>
  <c r="H426" i="14" s="1"/>
  <c r="H425" i="14" s="1"/>
  <c r="G428" i="14"/>
  <c r="G427" i="14" s="1"/>
  <c r="G426" i="14" s="1"/>
  <c r="G425" i="14" s="1"/>
  <c r="F428" i="14"/>
  <c r="F427" i="14" s="1"/>
  <c r="F426" i="14" s="1"/>
  <c r="F425" i="14" s="1"/>
  <c r="H423" i="14"/>
  <c r="H422" i="14" s="1"/>
  <c r="G423" i="14"/>
  <c r="G422" i="14" s="1"/>
  <c r="F423" i="14"/>
  <c r="F422" i="14" s="1"/>
  <c r="H420" i="14"/>
  <c r="H419" i="14" s="1"/>
  <c r="G420" i="14"/>
  <c r="G419" i="14" s="1"/>
  <c r="F420" i="14"/>
  <c r="F419" i="14" s="1"/>
  <c r="H415" i="14"/>
  <c r="H414" i="14" s="1"/>
  <c r="H413" i="14" s="1"/>
  <c r="H412" i="14" s="1"/>
  <c r="G415" i="14"/>
  <c r="G414" i="14" s="1"/>
  <c r="G413" i="14" s="1"/>
  <c r="G412" i="14" s="1"/>
  <c r="F415" i="14"/>
  <c r="F414" i="14" s="1"/>
  <c r="F413" i="14" s="1"/>
  <c r="F412" i="14" s="1"/>
  <c r="F409" i="14"/>
  <c r="F407" i="14"/>
  <c r="F402" i="14"/>
  <c r="F404" i="14"/>
  <c r="F398" i="14"/>
  <c r="F400" i="14"/>
  <c r="F394" i="14"/>
  <c r="F396" i="14"/>
  <c r="F390" i="14"/>
  <c r="F392" i="14"/>
  <c r="F386" i="14"/>
  <c r="F388" i="14"/>
  <c r="F382" i="14"/>
  <c r="F384" i="14"/>
  <c r="H376" i="14"/>
  <c r="H375" i="14" s="1"/>
  <c r="G376" i="14"/>
  <c r="G375" i="14" s="1"/>
  <c r="F376" i="14"/>
  <c r="F375" i="14" s="1"/>
  <c r="H373" i="14"/>
  <c r="G373" i="14"/>
  <c r="F373" i="14"/>
  <c r="H371" i="14"/>
  <c r="G371" i="14"/>
  <c r="F371" i="14"/>
  <c r="H369" i="14"/>
  <c r="G369" i="14"/>
  <c r="F369" i="14"/>
  <c r="H367" i="14"/>
  <c r="G367" i="14"/>
  <c r="F367" i="14"/>
  <c r="H364" i="14"/>
  <c r="H363" i="14" s="1"/>
  <c r="G364" i="14"/>
  <c r="G363" i="14" s="1"/>
  <c r="F364" i="14"/>
  <c r="F363" i="14" s="1"/>
  <c r="F360" i="14"/>
  <c r="H358" i="14"/>
  <c r="G358" i="14"/>
  <c r="F358" i="14"/>
  <c r="H356" i="14"/>
  <c r="G356" i="14"/>
  <c r="F356" i="14"/>
  <c r="H352" i="14"/>
  <c r="G352" i="14"/>
  <c r="F352" i="14"/>
  <c r="H350" i="14"/>
  <c r="G350" i="14"/>
  <c r="F350" i="14"/>
  <c r="F348" i="14"/>
  <c r="F346" i="14"/>
  <c r="H341" i="14"/>
  <c r="H340" i="14" s="1"/>
  <c r="H339" i="14" s="1"/>
  <c r="H338" i="14" s="1"/>
  <c r="G341" i="14"/>
  <c r="G340" i="14" s="1"/>
  <c r="G339" i="14" s="1"/>
  <c r="G338" i="14" s="1"/>
  <c r="F341" i="14"/>
  <c r="F340" i="14" s="1"/>
  <c r="F339" i="14" s="1"/>
  <c r="F338" i="14" s="1"/>
  <c r="F333" i="14"/>
  <c r="F335" i="14"/>
  <c r="H327" i="14"/>
  <c r="G327" i="14"/>
  <c r="F327" i="14"/>
  <c r="H320" i="14"/>
  <c r="H319" i="14" s="1"/>
  <c r="G320" i="14"/>
  <c r="G319" i="14" s="1"/>
  <c r="F320" i="14"/>
  <c r="F319" i="14" s="1"/>
  <c r="H313" i="14"/>
  <c r="H312" i="14" s="1"/>
  <c r="G313" i="14"/>
  <c r="G312" i="14" s="1"/>
  <c r="F313" i="14"/>
  <c r="F312" i="14" s="1"/>
  <c r="H310" i="14"/>
  <c r="G310" i="14"/>
  <c r="F310" i="14"/>
  <c r="H307" i="14"/>
  <c r="G307" i="14"/>
  <c r="F307" i="14"/>
  <c r="H304" i="14"/>
  <c r="G304" i="14"/>
  <c r="F304" i="14"/>
  <c r="G300" i="14"/>
  <c r="F300" i="14"/>
  <c r="G298" i="14"/>
  <c r="F298" i="14"/>
  <c r="H294" i="14"/>
  <c r="G294" i="14"/>
  <c r="F294" i="14"/>
  <c r="G292" i="14"/>
  <c r="F292" i="14"/>
  <c r="F290" i="14"/>
  <c r="H283" i="14"/>
  <c r="H282" i="14" s="1"/>
  <c r="H281" i="14" s="1"/>
  <c r="H280" i="14" s="1"/>
  <c r="G283" i="14"/>
  <c r="G282" i="14" s="1"/>
  <c r="G281" i="14" s="1"/>
  <c r="G280" i="14" s="1"/>
  <c r="F283" i="14"/>
  <c r="F282" i="14" s="1"/>
  <c r="F281" i="14" s="1"/>
  <c r="F280" i="14" s="1"/>
  <c r="H278" i="14"/>
  <c r="H277" i="14" s="1"/>
  <c r="H276" i="14" s="1"/>
  <c r="H275" i="14" s="1"/>
  <c r="G278" i="14"/>
  <c r="G277" i="14" s="1"/>
  <c r="G276" i="14" s="1"/>
  <c r="G275" i="14" s="1"/>
  <c r="F278" i="14"/>
  <c r="F277" i="14" s="1"/>
  <c r="F276" i="14" s="1"/>
  <c r="F275" i="14" s="1"/>
  <c r="F272" i="14"/>
  <c r="F270" i="14"/>
  <c r="H264" i="14"/>
  <c r="H263" i="14" s="1"/>
  <c r="G264" i="14"/>
  <c r="G263" i="14" s="1"/>
  <c r="F264" i="14"/>
  <c r="F263" i="14" s="1"/>
  <c r="H261" i="14"/>
  <c r="H260" i="14" s="1"/>
  <c r="G261" i="14"/>
  <c r="G260" i="14" s="1"/>
  <c r="F261" i="14"/>
  <c r="F260" i="14" s="1"/>
  <c r="H259" i="14"/>
  <c r="G258" i="14"/>
  <c r="G257" i="14" s="1"/>
  <c r="F258" i="14"/>
  <c r="F257" i="14" s="1"/>
  <c r="H254" i="14"/>
  <c r="G254" i="14"/>
  <c r="F254" i="14"/>
  <c r="H251" i="14"/>
  <c r="G251" i="14"/>
  <c r="F251" i="14"/>
  <c r="H246" i="14"/>
  <c r="H245" i="14" s="1"/>
  <c r="H244" i="14" s="1"/>
  <c r="H243" i="14" s="1"/>
  <c r="H242" i="14" s="1"/>
  <c r="G246" i="14"/>
  <c r="F246" i="14"/>
  <c r="F245" i="14" s="1"/>
  <c r="F244" i="14" s="1"/>
  <c r="F243" i="14" s="1"/>
  <c r="F242" i="14" s="1"/>
  <c r="H241" i="14"/>
  <c r="G241" i="14"/>
  <c r="F241" i="14"/>
  <c r="H240" i="14"/>
  <c r="G240" i="14"/>
  <c r="F240" i="14"/>
  <c r="H233" i="14"/>
  <c r="G233" i="14"/>
  <c r="F233" i="14"/>
  <c r="H231" i="14"/>
  <c r="G231" i="14"/>
  <c r="F231" i="14"/>
  <c r="H225" i="14"/>
  <c r="H224" i="14" s="1"/>
  <c r="H223" i="14" s="1"/>
  <c r="H222" i="14" s="1"/>
  <c r="G225" i="14"/>
  <c r="G224" i="14" s="1"/>
  <c r="G223" i="14" s="1"/>
  <c r="G222" i="14" s="1"/>
  <c r="F225" i="14"/>
  <c r="F224" i="14" s="1"/>
  <c r="F223" i="14" s="1"/>
  <c r="F222" i="14" s="1"/>
  <c r="H220" i="14"/>
  <c r="H219" i="14" s="1"/>
  <c r="G220" i="14"/>
  <c r="G219" i="14" s="1"/>
  <c r="F220" i="14"/>
  <c r="F219" i="14" s="1"/>
  <c r="H217" i="14"/>
  <c r="H216" i="14" s="1"/>
  <c r="G217" i="14"/>
  <c r="G216" i="14" s="1"/>
  <c r="F217" i="14"/>
  <c r="F216" i="14" s="1"/>
  <c r="H212" i="14"/>
  <c r="G212" i="14"/>
  <c r="F212" i="14"/>
  <c r="H210" i="14"/>
  <c r="G210" i="14"/>
  <c r="F210" i="14"/>
  <c r="H203" i="14"/>
  <c r="G203" i="14"/>
  <c r="F203" i="14"/>
  <c r="H201" i="14"/>
  <c r="G201" i="14"/>
  <c r="F201" i="14"/>
  <c r="H198" i="14"/>
  <c r="G198" i="14"/>
  <c r="F198" i="14"/>
  <c r="H196" i="14"/>
  <c r="H195" i="14" s="1"/>
  <c r="H194" i="14" s="1"/>
  <c r="G196" i="14"/>
  <c r="G195" i="14" s="1"/>
  <c r="G194" i="14" s="1"/>
  <c r="F196" i="14"/>
  <c r="F195" i="14" s="1"/>
  <c r="F194" i="14" s="1"/>
  <c r="F187" i="14"/>
  <c r="F189" i="14"/>
  <c r="H181" i="14"/>
  <c r="G181" i="14"/>
  <c r="F181" i="14"/>
  <c r="H178" i="14"/>
  <c r="G178" i="14"/>
  <c r="F178" i="14"/>
  <c r="H176" i="14"/>
  <c r="G176" i="14"/>
  <c r="F176" i="14"/>
  <c r="H175" i="14"/>
  <c r="G175" i="14"/>
  <c r="F175" i="14"/>
  <c r="H174" i="14"/>
  <c r="G174" i="14"/>
  <c r="F174" i="14"/>
  <c r="H167" i="14"/>
  <c r="H166" i="14" s="1"/>
  <c r="G167" i="14"/>
  <c r="G166" i="14" s="1"/>
  <c r="F167" i="14"/>
  <c r="F166" i="14" s="1"/>
  <c r="H165" i="14"/>
  <c r="G165" i="14"/>
  <c r="F165" i="14"/>
  <c r="H164" i="14"/>
  <c r="G164" i="14"/>
  <c r="F164" i="14"/>
  <c r="H163" i="14"/>
  <c r="G163" i="14"/>
  <c r="F163" i="14"/>
  <c r="H155" i="14"/>
  <c r="H153" i="14"/>
  <c r="G153" i="14"/>
  <c r="F153" i="14"/>
  <c r="F151" i="14"/>
  <c r="H148" i="14"/>
  <c r="G148" i="14"/>
  <c r="F148" i="14"/>
  <c r="H146" i="14"/>
  <c r="G146" i="14"/>
  <c r="F146" i="14"/>
  <c r="H144" i="14"/>
  <c r="G144" i="14"/>
  <c r="F144" i="14"/>
  <c r="H141" i="14"/>
  <c r="G141" i="14"/>
  <c r="F141" i="14"/>
  <c r="H139" i="14"/>
  <c r="G139" i="14"/>
  <c r="F139" i="14"/>
  <c r="H137" i="14"/>
  <c r="G137" i="14"/>
  <c r="F137" i="14"/>
  <c r="H134" i="14"/>
  <c r="G134" i="14"/>
  <c r="F134" i="14"/>
  <c r="H132" i="14"/>
  <c r="G132" i="14"/>
  <c r="F132" i="14"/>
  <c r="F131" i="14"/>
  <c r="F130" i="14" s="1"/>
  <c r="H130" i="14"/>
  <c r="G130" i="14"/>
  <c r="F127" i="14"/>
  <c r="F126" i="14" s="1"/>
  <c r="H122" i="14"/>
  <c r="H121" i="14" s="1"/>
  <c r="G122" i="14"/>
  <c r="G121" i="14" s="1"/>
  <c r="F122" i="14"/>
  <c r="F121" i="14" s="1"/>
  <c r="H120" i="14"/>
  <c r="H118" i="14" s="1"/>
  <c r="G120" i="14"/>
  <c r="G118" i="14" s="1"/>
  <c r="F120" i="14"/>
  <c r="F118" i="14" s="1"/>
  <c r="H115" i="14"/>
  <c r="H114" i="14" s="1"/>
  <c r="H113" i="14" s="1"/>
  <c r="G115" i="14"/>
  <c r="G114" i="14" s="1"/>
  <c r="G113" i="14" s="1"/>
  <c r="F115" i="14"/>
  <c r="F114" i="14" s="1"/>
  <c r="F113" i="14" s="1"/>
  <c r="H109" i="14"/>
  <c r="G109" i="14"/>
  <c r="F109" i="14"/>
  <c r="H107" i="14"/>
  <c r="G107" i="14"/>
  <c r="F107" i="14"/>
  <c r="H101" i="14"/>
  <c r="H100" i="14" s="1"/>
  <c r="H99" i="14" s="1"/>
  <c r="G101" i="14"/>
  <c r="G100" i="14" s="1"/>
  <c r="G99" i="14" s="1"/>
  <c r="F101" i="14"/>
  <c r="F100" i="14" s="1"/>
  <c r="F99" i="14" s="1"/>
  <c r="F97" i="14"/>
  <c r="F96" i="14" s="1"/>
  <c r="F95" i="14" s="1"/>
  <c r="H93" i="14"/>
  <c r="H92" i="14" s="1"/>
  <c r="H91" i="14" s="1"/>
  <c r="H90" i="14" s="1"/>
  <c r="H89" i="14" s="1"/>
  <c r="G93" i="14"/>
  <c r="G92" i="14" s="1"/>
  <c r="G91" i="14" s="1"/>
  <c r="G90" i="14" s="1"/>
  <c r="G89" i="14" s="1"/>
  <c r="F93" i="14"/>
  <c r="F92" i="14" s="1"/>
  <c r="F91" i="14" s="1"/>
  <c r="F90" i="14" s="1"/>
  <c r="F89" i="14" s="1"/>
  <c r="H87" i="14"/>
  <c r="G87" i="14"/>
  <c r="F87" i="14"/>
  <c r="H85" i="14"/>
  <c r="G85" i="14"/>
  <c r="F85" i="14"/>
  <c r="H82" i="14"/>
  <c r="G82" i="14"/>
  <c r="F82" i="14"/>
  <c r="H79" i="14"/>
  <c r="G79" i="14"/>
  <c r="F79" i="14"/>
  <c r="H77" i="14"/>
  <c r="G77" i="14"/>
  <c r="F77" i="14"/>
  <c r="H76" i="14"/>
  <c r="H75" i="14" s="1"/>
  <c r="G76" i="14"/>
  <c r="G75" i="14" s="1"/>
  <c r="F76" i="14"/>
  <c r="F75" i="14" s="1"/>
  <c r="H74" i="14"/>
  <c r="G74" i="14"/>
  <c r="F74" i="14"/>
  <c r="H73" i="14"/>
  <c r="G73" i="14"/>
  <c r="F73" i="14"/>
  <c r="H72" i="14"/>
  <c r="G72" i="14"/>
  <c r="F72" i="14"/>
  <c r="H71" i="14"/>
  <c r="G71" i="14"/>
  <c r="F71" i="14"/>
  <c r="H65" i="14"/>
  <c r="H64" i="14" s="1"/>
  <c r="H63" i="14" s="1"/>
  <c r="H62" i="14" s="1"/>
  <c r="G65" i="14"/>
  <c r="G64" i="14" s="1"/>
  <c r="G63" i="14" s="1"/>
  <c r="G62" i="14" s="1"/>
  <c r="F65" i="14"/>
  <c r="F64" i="14" s="1"/>
  <c r="F63" i="14" s="1"/>
  <c r="F62" i="14" s="1"/>
  <c r="H59" i="14"/>
  <c r="H58" i="14" s="1"/>
  <c r="H57" i="14" s="1"/>
  <c r="G59" i="14"/>
  <c r="G58" i="14" s="1"/>
  <c r="G57" i="14" s="1"/>
  <c r="F59" i="14"/>
  <c r="F58" i="14" s="1"/>
  <c r="F57" i="14" s="1"/>
  <c r="H52" i="14"/>
  <c r="H51" i="14" s="1"/>
  <c r="H50" i="14" s="1"/>
  <c r="H49" i="14" s="1"/>
  <c r="G52" i="14"/>
  <c r="G51" i="14" s="1"/>
  <c r="G50" i="14" s="1"/>
  <c r="G49" i="14" s="1"/>
  <c r="F52" i="14"/>
  <c r="F51" i="14" s="1"/>
  <c r="F50" i="14" s="1"/>
  <c r="F49" i="14" s="1"/>
  <c r="H47" i="14"/>
  <c r="H46" i="14" s="1"/>
  <c r="H45" i="14" s="1"/>
  <c r="G47" i="14"/>
  <c r="G46" i="14" s="1"/>
  <c r="G45" i="14" s="1"/>
  <c r="F47" i="14"/>
  <c r="F46" i="14" s="1"/>
  <c r="F45" i="14" s="1"/>
  <c r="H43" i="14"/>
  <c r="G43" i="14"/>
  <c r="F43" i="14"/>
  <c r="H41" i="14"/>
  <c r="G41" i="14"/>
  <c r="F41" i="14"/>
  <c r="H38" i="14"/>
  <c r="G38" i="14"/>
  <c r="F38" i="14"/>
  <c r="H31" i="14"/>
  <c r="H30" i="14" s="1"/>
  <c r="H29" i="14" s="1"/>
  <c r="H28" i="14" s="1"/>
  <c r="G31" i="14"/>
  <c r="G30" i="14" s="1"/>
  <c r="G29" i="14" s="1"/>
  <c r="G28" i="14" s="1"/>
  <c r="F31" i="14"/>
  <c r="F30" i="14" s="1"/>
  <c r="F29" i="14" s="1"/>
  <c r="F28" i="14" s="1"/>
  <c r="H26" i="14"/>
  <c r="H25" i="14" s="1"/>
  <c r="H24" i="14" s="1"/>
  <c r="G26" i="14"/>
  <c r="G25" i="14" s="1"/>
  <c r="G24" i="14" s="1"/>
  <c r="F26" i="14"/>
  <c r="F25" i="14" s="1"/>
  <c r="F24" i="14" s="1"/>
  <c r="H22" i="14"/>
  <c r="G22" i="14"/>
  <c r="F22" i="14"/>
  <c r="H19" i="14"/>
  <c r="G19" i="14"/>
  <c r="F19" i="14"/>
  <c r="H17" i="14"/>
  <c r="G17" i="14"/>
  <c r="F17" i="14"/>
  <c r="F406" i="14" l="1"/>
  <c r="F492" i="14"/>
  <c r="F857" i="14"/>
  <c r="G857" i="14"/>
  <c r="H857" i="14"/>
  <c r="F993" i="14"/>
  <c r="F992" i="14" s="1"/>
  <c r="F991" i="14" s="1"/>
  <c r="F990" i="14" s="1"/>
  <c r="F1003" i="14"/>
  <c r="F1002" i="14" s="1"/>
  <c r="F1001" i="14" s="1"/>
  <c r="F1011" i="14"/>
  <c r="H1003" i="14"/>
  <c r="H1002" i="14" s="1"/>
  <c r="G1012" i="14"/>
  <c r="G1011" i="14" s="1"/>
  <c r="G1003" i="14"/>
  <c r="G1002" i="14" s="1"/>
  <c r="G1001" i="14" s="1"/>
  <c r="H1012" i="14"/>
  <c r="H1011" i="14" s="1"/>
  <c r="H772" i="14"/>
  <c r="H771" i="14" s="1"/>
  <c r="F112" i="14"/>
  <c r="F111" i="14" s="1"/>
  <c r="G150" i="14"/>
  <c r="G112" i="14"/>
  <c r="G111" i="14" s="1"/>
  <c r="H890" i="14"/>
  <c r="F897" i="14"/>
  <c r="H258" i="14"/>
  <c r="H257" i="14" s="1"/>
  <c r="H256" i="14" s="1"/>
  <c r="H150" i="14"/>
  <c r="G162" i="14"/>
  <c r="G161" i="14" s="1"/>
  <c r="G160" i="14" s="1"/>
  <c r="G159" i="14" s="1"/>
  <c r="G158" i="14" s="1"/>
  <c r="G772" i="14"/>
  <c r="G771" i="14" s="1"/>
  <c r="G239" i="14"/>
  <c r="G238" i="14" s="1"/>
  <c r="G237" i="14" s="1"/>
  <c r="G236" i="14" s="1"/>
  <c r="G70" i="14"/>
  <c r="G69" i="14" s="1"/>
  <c r="G68" i="14" s="1"/>
  <c r="G67" i="14" s="1"/>
  <c r="G61" i="14" s="1"/>
  <c r="F70" i="14"/>
  <c r="F69" i="14" s="1"/>
  <c r="F68" i="14" s="1"/>
  <c r="F67" i="14" s="1"/>
  <c r="F61" i="14" s="1"/>
  <c r="F173" i="14"/>
  <c r="F172" i="14" s="1"/>
  <c r="G1027" i="14"/>
  <c r="G1026" i="14" s="1"/>
  <c r="G1025" i="14" s="1"/>
  <c r="G1024" i="14" s="1"/>
  <c r="G1023" i="14" s="1"/>
  <c r="F162" i="14"/>
  <c r="F161" i="14" s="1"/>
  <c r="F160" i="14" s="1"/>
  <c r="F159" i="14" s="1"/>
  <c r="F158" i="14" s="1"/>
  <c r="H239" i="14"/>
  <c r="H238" i="14" s="1"/>
  <c r="H237" i="14" s="1"/>
  <c r="H236" i="14" s="1"/>
  <c r="H235" i="14" s="1"/>
  <c r="H162" i="14"/>
  <c r="H161" i="14" s="1"/>
  <c r="H160" i="14" s="1"/>
  <c r="H159" i="14" s="1"/>
  <c r="H158" i="14" s="1"/>
  <c r="F250" i="14"/>
  <c r="F249" i="14" s="1"/>
  <c r="F256" i="14"/>
  <c r="F274" i="14"/>
  <c r="H675" i="14"/>
  <c r="H674" i="14" s="1"/>
  <c r="F150" i="14"/>
  <c r="F919" i="14"/>
  <c r="F918" i="14" s="1"/>
  <c r="F969" i="14"/>
  <c r="F968" i="14" s="1"/>
  <c r="F967" i="14" s="1"/>
  <c r="F966" i="14" s="1"/>
  <c r="H418" i="14"/>
  <c r="H417" i="14" s="1"/>
  <c r="H411" i="14" s="1"/>
  <c r="G897" i="14"/>
  <c r="F842" i="14"/>
  <c r="F841" i="14" s="1"/>
  <c r="F840" i="14" s="1"/>
  <c r="F839" i="14" s="1"/>
  <c r="G890" i="14"/>
  <c r="G565" i="14"/>
  <c r="G564" i="14" s="1"/>
  <c r="G143" i="14"/>
  <c r="G250" i="14"/>
  <c r="G249" i="14" s="1"/>
  <c r="F519" i="14"/>
  <c r="F518" i="14" s="1"/>
  <c r="F517" i="14" s="1"/>
  <c r="F516" i="14" s="1"/>
  <c r="H106" i="14"/>
  <c r="H105" i="14" s="1"/>
  <c r="H104" i="14" s="1"/>
  <c r="H646" i="14"/>
  <c r="H667" i="14"/>
  <c r="H666" i="14" s="1"/>
  <c r="H993" i="14"/>
  <c r="H992" i="14" s="1"/>
  <c r="H991" i="14" s="1"/>
  <c r="H990" i="14" s="1"/>
  <c r="H37" i="14"/>
  <c r="H36" i="14" s="1"/>
  <c r="H35" i="14" s="1"/>
  <c r="H34" i="14" s="1"/>
  <c r="F177" i="14"/>
  <c r="H209" i="14"/>
  <c r="H208" i="14" s="1"/>
  <c r="H207" i="14" s="1"/>
  <c r="H274" i="14"/>
  <c r="G883" i="14"/>
  <c r="H112" i="14"/>
  <c r="H111" i="14" s="1"/>
  <c r="H129" i="14"/>
  <c r="H230" i="14"/>
  <c r="H229" i="14" s="1"/>
  <c r="H228" i="14" s="1"/>
  <c r="H227" i="14" s="1"/>
  <c r="F323" i="14"/>
  <c r="F318" i="14" s="1"/>
  <c r="F317" i="14" s="1"/>
  <c r="H464" i="14"/>
  <c r="H463" i="14" s="1"/>
  <c r="H462" i="14" s="1"/>
  <c r="H456" i="14" s="1"/>
  <c r="F536" i="14"/>
  <c r="F535" i="14" s="1"/>
  <c r="F534" i="14" s="1"/>
  <c r="F607" i="14"/>
  <c r="F606" i="14" s="1"/>
  <c r="F605" i="14" s="1"/>
  <c r="F604" i="14" s="1"/>
  <c r="F596" i="14" s="1"/>
  <c r="F595" i="14" s="1"/>
  <c r="H651" i="14"/>
  <c r="F890" i="14"/>
  <c r="H897" i="14"/>
  <c r="F1027" i="14"/>
  <c r="F1026" i="14" s="1"/>
  <c r="F1025" i="14" s="1"/>
  <c r="F1024" i="14" s="1"/>
  <c r="F1023" i="14" s="1"/>
  <c r="G37" i="14"/>
  <c r="G36" i="14" s="1"/>
  <c r="G35" i="14" s="1"/>
  <c r="G34" i="14" s="1"/>
  <c r="F143" i="14"/>
  <c r="G297" i="14"/>
  <c r="G296" i="14" s="1"/>
  <c r="F451" i="14"/>
  <c r="F450" i="14" s="1"/>
  <c r="F449" i="14" s="1"/>
  <c r="F448" i="14" s="1"/>
  <c r="F558" i="14"/>
  <c r="F557" i="14" s="1"/>
  <c r="F556" i="14" s="1"/>
  <c r="F555" i="14" s="1"/>
  <c r="F554" i="14" s="1"/>
  <c r="F553" i="14" s="1"/>
  <c r="F775" i="14"/>
  <c r="H902" i="14"/>
  <c r="G16" i="14"/>
  <c r="G15" i="14" s="1"/>
  <c r="G14" i="14" s="1"/>
  <c r="G13" i="14" s="1"/>
  <c r="H16" i="14"/>
  <c r="H15" i="14" s="1"/>
  <c r="H14" i="14" s="1"/>
  <c r="H13" i="14" s="1"/>
  <c r="F269" i="14"/>
  <c r="F268" i="14" s="1"/>
  <c r="F267" i="14" s="1"/>
  <c r="F266" i="14" s="1"/>
  <c r="G323" i="14"/>
  <c r="G318" i="14" s="1"/>
  <c r="G317" i="14" s="1"/>
  <c r="H355" i="14"/>
  <c r="H354" i="14" s="1"/>
  <c r="G536" i="14"/>
  <c r="G535" i="14" s="1"/>
  <c r="G534" i="14" s="1"/>
  <c r="F729" i="14"/>
  <c r="G760" i="14"/>
  <c r="G756" i="14" s="1"/>
  <c r="G755" i="14" s="1"/>
  <c r="H760" i="14"/>
  <c r="H756" i="14" s="1"/>
  <c r="H755" i="14" s="1"/>
  <c r="H883" i="14"/>
  <c r="G959" i="14"/>
  <c r="G955" i="14" s="1"/>
  <c r="G950" i="14" s="1"/>
  <c r="F16" i="14"/>
  <c r="F15" i="14" s="1"/>
  <c r="F14" i="14" s="1"/>
  <c r="F13" i="14" s="1"/>
  <c r="G215" i="14"/>
  <c r="G214" i="14" s="1"/>
  <c r="G366" i="14"/>
  <c r="G362" i="14" s="1"/>
  <c r="F381" i="14"/>
  <c r="G418" i="14"/>
  <c r="G417" i="14" s="1"/>
  <c r="G411" i="14" s="1"/>
  <c r="F681" i="14"/>
  <c r="H681" i="14"/>
  <c r="H688" i="14"/>
  <c r="G775" i="14"/>
  <c r="F873" i="14"/>
  <c r="F902" i="14"/>
  <c r="G902" i="14"/>
  <c r="H366" i="14"/>
  <c r="H362" i="14" s="1"/>
  <c r="H477" i="14"/>
  <c r="G708" i="14"/>
  <c r="G707" i="14" s="1"/>
  <c r="G706" i="14" s="1"/>
  <c r="F760" i="14"/>
  <c r="F756" i="14" s="1"/>
  <c r="F755" i="14" s="1"/>
  <c r="H827" i="14"/>
  <c r="H826" i="14" s="1"/>
  <c r="G919" i="14"/>
  <c r="G918" i="14" s="1"/>
  <c r="F129" i="14"/>
  <c r="F37" i="14"/>
  <c r="F36" i="14" s="1"/>
  <c r="F35" i="14" s="1"/>
  <c r="F34" i="14" s="1"/>
  <c r="F289" i="14"/>
  <c r="F288" i="14" s="1"/>
  <c r="H565" i="14"/>
  <c r="H564" i="14" s="1"/>
  <c r="F738" i="14"/>
  <c r="H143" i="14"/>
  <c r="H197" i="14"/>
  <c r="H193" i="14" s="1"/>
  <c r="H192" i="14" s="1"/>
  <c r="H191" i="14" s="1"/>
  <c r="G177" i="14"/>
  <c r="G303" i="14"/>
  <c r="G302" i="14" s="1"/>
  <c r="F546" i="14"/>
  <c r="F545" i="14" s="1"/>
  <c r="F544" i="14" s="1"/>
  <c r="G256" i="14"/>
  <c r="G274" i="14"/>
  <c r="F297" i="14"/>
  <c r="F296" i="14" s="1"/>
  <c r="H519" i="14"/>
  <c r="H518" i="14" s="1"/>
  <c r="H517" i="14" s="1"/>
  <c r="H516" i="14" s="1"/>
  <c r="G519" i="14"/>
  <c r="G518" i="14" s="1"/>
  <c r="G517" i="14" s="1"/>
  <c r="G516" i="14" s="1"/>
  <c r="G607" i="14"/>
  <c r="G606" i="14" s="1"/>
  <c r="G605" i="14" s="1"/>
  <c r="G604" i="14" s="1"/>
  <c r="G596" i="14" s="1"/>
  <c r="G595" i="14" s="1"/>
  <c r="F646" i="14"/>
  <c r="G667" i="14"/>
  <c r="G666" i="14" s="1"/>
  <c r="G681" i="14"/>
  <c r="F688" i="14"/>
  <c r="G729" i="14"/>
  <c r="H729" i="14"/>
  <c r="F851" i="14"/>
  <c r="F850" i="14" s="1"/>
  <c r="H959" i="14"/>
  <c r="H955" i="14" s="1"/>
  <c r="H950" i="14" s="1"/>
  <c r="H303" i="14"/>
  <c r="H302" i="14" s="1"/>
  <c r="G345" i="14"/>
  <c r="G344" i="14" s="1"/>
  <c r="F345" i="14"/>
  <c r="F344" i="14" s="1"/>
  <c r="G464" i="14"/>
  <c r="G463" i="14" s="1"/>
  <c r="G462" i="14" s="1"/>
  <c r="G456" i="14" s="1"/>
  <c r="H607" i="14"/>
  <c r="H606" i="14" s="1"/>
  <c r="H605" i="14" s="1"/>
  <c r="H604" i="14" s="1"/>
  <c r="H596" i="14" s="1"/>
  <c r="H595" i="14" s="1"/>
  <c r="G827" i="14"/>
  <c r="G826" i="14" s="1"/>
  <c r="H215" i="14"/>
  <c r="H214" i="14" s="1"/>
  <c r="G289" i="14"/>
  <c r="G288" i="14" s="1"/>
  <c r="F418" i="14"/>
  <c r="F417" i="14" s="1"/>
  <c r="F411" i="14" s="1"/>
  <c r="H439" i="14"/>
  <c r="H438" i="14" s="1"/>
  <c r="G651" i="14"/>
  <c r="G993" i="14"/>
  <c r="G992" i="14" s="1"/>
  <c r="G991" i="14" s="1"/>
  <c r="G990" i="14" s="1"/>
  <c r="G245" i="14"/>
  <c r="G244" i="14" s="1"/>
  <c r="G243" i="14" s="1"/>
  <c r="G242" i="14" s="1"/>
  <c r="F106" i="14"/>
  <c r="F105" i="14" s="1"/>
  <c r="F104" i="14" s="1"/>
  <c r="F197" i="14"/>
  <c r="F193" i="14" s="1"/>
  <c r="F192" i="14" s="1"/>
  <c r="F191" i="14" s="1"/>
  <c r="F209" i="14"/>
  <c r="F208" i="14" s="1"/>
  <c r="F207" i="14" s="1"/>
  <c r="H289" i="14"/>
  <c r="H288" i="14" s="1"/>
  <c r="H323" i="14"/>
  <c r="H318" i="14" s="1"/>
  <c r="H317" i="14" s="1"/>
  <c r="G106" i="14"/>
  <c r="G105" i="14" s="1"/>
  <c r="G104" i="14" s="1"/>
  <c r="G129" i="14"/>
  <c r="G173" i="14"/>
  <c r="G172" i="14" s="1"/>
  <c r="G197" i="14"/>
  <c r="G193" i="14" s="1"/>
  <c r="G192" i="14" s="1"/>
  <c r="G191" i="14" s="1"/>
  <c r="G209" i="14"/>
  <c r="G208" i="14" s="1"/>
  <c r="G207" i="14" s="1"/>
  <c r="F215" i="14"/>
  <c r="F214" i="14" s="1"/>
  <c r="G230" i="14"/>
  <c r="G229" i="14" s="1"/>
  <c r="G228" i="14" s="1"/>
  <c r="G227" i="14" s="1"/>
  <c r="H250" i="14"/>
  <c r="H249" i="14" s="1"/>
  <c r="F303" i="14"/>
  <c r="F302" i="14" s="1"/>
  <c r="G477" i="14"/>
  <c r="H708" i="14"/>
  <c r="H707" i="14" s="1"/>
  <c r="H706" i="14" s="1"/>
  <c r="H177" i="14"/>
  <c r="F230" i="14"/>
  <c r="F229" i="14" s="1"/>
  <c r="F228" i="14" s="1"/>
  <c r="F227" i="14" s="1"/>
  <c r="F490" i="14"/>
  <c r="F487" i="14" s="1"/>
  <c r="H536" i="14"/>
  <c r="H535" i="14" s="1"/>
  <c r="H534" i="14" s="1"/>
  <c r="F651" i="14"/>
  <c r="H70" i="14"/>
  <c r="H69" i="14" s="1"/>
  <c r="H68" i="14" s="1"/>
  <c r="H67" i="14" s="1"/>
  <c r="H61" i="14" s="1"/>
  <c r="H173" i="14"/>
  <c r="H172" i="14" s="1"/>
  <c r="F186" i="14"/>
  <c r="F185" i="14" s="1"/>
  <c r="F184" i="14" s="1"/>
  <c r="F183" i="14" s="1"/>
  <c r="F239" i="14"/>
  <c r="F238" i="14" s="1"/>
  <c r="F237" i="14" s="1"/>
  <c r="F236" i="14" s="1"/>
  <c r="F235" i="14" s="1"/>
  <c r="F332" i="14"/>
  <c r="F331" i="14" s="1"/>
  <c r="F330" i="14" s="1"/>
  <c r="F329" i="14" s="1"/>
  <c r="F667" i="14"/>
  <c r="F666" i="14" s="1"/>
  <c r="G675" i="14"/>
  <c r="G674" i="14" s="1"/>
  <c r="G688" i="14"/>
  <c r="H345" i="14"/>
  <c r="H344" i="14" s="1"/>
  <c r="F439" i="14"/>
  <c r="F438" i="14" s="1"/>
  <c r="G546" i="14"/>
  <c r="G545" i="14" s="1"/>
  <c r="G544" i="14" s="1"/>
  <c r="F708" i="14"/>
  <c r="F707" i="14" s="1"/>
  <c r="F706" i="14" s="1"/>
  <c r="F355" i="14"/>
  <c r="F354" i="14" s="1"/>
  <c r="G355" i="14"/>
  <c r="G354" i="14" s="1"/>
  <c r="F366" i="14"/>
  <c r="F362" i="14" s="1"/>
  <c r="F464" i="14"/>
  <c r="F463" i="14" s="1"/>
  <c r="F462" i="14" s="1"/>
  <c r="F456" i="14" s="1"/>
  <c r="H546" i="14"/>
  <c r="H545" i="14" s="1"/>
  <c r="H544" i="14" s="1"/>
  <c r="F565" i="14"/>
  <c r="F564" i="14" s="1"/>
  <c r="G646" i="14"/>
  <c r="F772" i="14"/>
  <c r="F771" i="14" s="1"/>
  <c r="G873" i="14"/>
  <c r="H873" i="14"/>
  <c r="H1027" i="14"/>
  <c r="H1026" i="14" s="1"/>
  <c r="H1025" i="14" s="1"/>
  <c r="H1024" i="14" s="1"/>
  <c r="H1023" i="14" s="1"/>
  <c r="G738" i="14"/>
  <c r="H738" i="14"/>
  <c r="F827" i="14"/>
  <c r="F826" i="14" s="1"/>
  <c r="H919" i="14"/>
  <c r="H918" i="14" s="1"/>
  <c r="H1001" i="14"/>
  <c r="H775" i="14"/>
  <c r="F883" i="14"/>
  <c r="F959" i="14"/>
  <c r="F955" i="14" s="1"/>
  <c r="F950" i="14" s="1"/>
  <c r="G1000" i="14" l="1"/>
  <c r="G856" i="14"/>
  <c r="F856" i="14"/>
  <c r="H856" i="14"/>
  <c r="F1000" i="14"/>
  <c r="F989" i="14" s="1"/>
  <c r="F988" i="14" s="1"/>
  <c r="H1000" i="14"/>
  <c r="H989" i="14" s="1"/>
  <c r="H988" i="14" s="1"/>
  <c r="H770" i="14"/>
  <c r="H769" i="14" s="1"/>
  <c r="H768" i="14" s="1"/>
  <c r="H767" i="14" s="1"/>
  <c r="G825" i="14"/>
  <c r="G812" i="14" s="1"/>
  <c r="H882" i="14"/>
  <c r="H881" i="14" s="1"/>
  <c r="F896" i="14"/>
  <c r="F895" i="14" s="1"/>
  <c r="G770" i="14"/>
  <c r="G769" i="14" s="1"/>
  <c r="G768" i="14" s="1"/>
  <c r="G767" i="14" s="1"/>
  <c r="F171" i="14"/>
  <c r="F170" i="14" s="1"/>
  <c r="F169" i="14" s="1"/>
  <c r="F157" i="14" s="1"/>
  <c r="F248" i="14"/>
  <c r="F247" i="14" s="1"/>
  <c r="G235" i="14"/>
  <c r="F125" i="14"/>
  <c r="F124" i="14" s="1"/>
  <c r="F770" i="14"/>
  <c r="F769" i="14" s="1"/>
  <c r="F768" i="14" s="1"/>
  <c r="F767" i="14" s="1"/>
  <c r="H645" i="14"/>
  <c r="H644" i="14" s="1"/>
  <c r="H643" i="14" s="1"/>
  <c r="H206" i="14"/>
  <c r="F380" i="14"/>
  <c r="F379" i="14" s="1"/>
  <c r="F378" i="14" s="1"/>
  <c r="H896" i="14"/>
  <c r="H895" i="14" s="1"/>
  <c r="F944" i="14"/>
  <c r="F943" i="14" s="1"/>
  <c r="F910" i="14" s="1"/>
  <c r="F825" i="14"/>
  <c r="F812" i="14" s="1"/>
  <c r="G125" i="14"/>
  <c r="G124" i="14" s="1"/>
  <c r="G103" i="14" s="1"/>
  <c r="G56" i="14" s="1"/>
  <c r="G849" i="14"/>
  <c r="G848" i="14" s="1"/>
  <c r="G171" i="14"/>
  <c r="G170" i="14" s="1"/>
  <c r="G169" i="14" s="1"/>
  <c r="G157" i="14" s="1"/>
  <c r="H125" i="14"/>
  <c r="H124" i="14" s="1"/>
  <c r="H103" i="14" s="1"/>
  <c r="H56" i="14" s="1"/>
  <c r="G896" i="14"/>
  <c r="G895" i="14" s="1"/>
  <c r="G680" i="14"/>
  <c r="G665" i="14" s="1"/>
  <c r="G664" i="14" s="1"/>
  <c r="G248" i="14"/>
  <c r="G247" i="14" s="1"/>
  <c r="G316" i="14"/>
  <c r="F882" i="14"/>
  <c r="F881" i="14" s="1"/>
  <c r="G882" i="14"/>
  <c r="G881" i="14" s="1"/>
  <c r="G989" i="14"/>
  <c r="G988" i="14" s="1"/>
  <c r="F680" i="14"/>
  <c r="F665" i="14" s="1"/>
  <c r="F664" i="14" s="1"/>
  <c r="F287" i="14"/>
  <c r="F286" i="14" s="1"/>
  <c r="H825" i="14"/>
  <c r="H812" i="14" s="1"/>
  <c r="G528" i="14"/>
  <c r="G503" i="14" s="1"/>
  <c r="F528" i="14"/>
  <c r="F503" i="14" s="1"/>
  <c r="H680" i="14"/>
  <c r="H665" i="14" s="1"/>
  <c r="H664" i="14" s="1"/>
  <c r="H849" i="14"/>
  <c r="H848" i="14" s="1"/>
  <c r="G206" i="14"/>
  <c r="H437" i="14"/>
  <c r="H316" i="14"/>
  <c r="G645" i="14"/>
  <c r="G644" i="14" s="1"/>
  <c r="G643" i="14" s="1"/>
  <c r="F645" i="14"/>
  <c r="F644" i="14" s="1"/>
  <c r="F643" i="14" s="1"/>
  <c r="F728" i="14"/>
  <c r="F727" i="14" s="1"/>
  <c r="F726" i="14" s="1"/>
  <c r="H528" i="14"/>
  <c r="H503" i="14" s="1"/>
  <c r="H728" i="14"/>
  <c r="H727" i="14" s="1"/>
  <c r="H726" i="14" s="1"/>
  <c r="G944" i="14"/>
  <c r="G943" i="14" s="1"/>
  <c r="G910" i="14" s="1"/>
  <c r="F486" i="14"/>
  <c r="F485" i="14" s="1"/>
  <c r="F484" i="14" s="1"/>
  <c r="H287" i="14"/>
  <c r="H286" i="14" s="1"/>
  <c r="G437" i="14"/>
  <c r="H944" i="14"/>
  <c r="H943" i="14" s="1"/>
  <c r="H910" i="14" s="1"/>
  <c r="G728" i="14"/>
  <c r="G727" i="14" s="1"/>
  <c r="G726" i="14" s="1"/>
  <c r="F849" i="14"/>
  <c r="F848" i="14" s="1"/>
  <c r="G287" i="14"/>
  <c r="G286" i="14" s="1"/>
  <c r="F206" i="14"/>
  <c r="F343" i="14"/>
  <c r="G343" i="14"/>
  <c r="H343" i="14"/>
  <c r="H248" i="14"/>
  <c r="H247" i="14" s="1"/>
  <c r="F437" i="14"/>
  <c r="H171" i="14"/>
  <c r="H170" i="14" s="1"/>
  <c r="H169" i="14" s="1"/>
  <c r="H157" i="14" s="1"/>
  <c r="F316" i="14"/>
  <c r="H880" i="14" l="1"/>
  <c r="F880" i="14"/>
  <c r="F847" i="14" s="1"/>
  <c r="F788" i="14" s="1"/>
  <c r="F103" i="14"/>
  <c r="F56" i="14" s="1"/>
  <c r="F205" i="14"/>
  <c r="H847" i="14"/>
  <c r="H788" i="14" s="1"/>
  <c r="H205" i="14"/>
  <c r="F337" i="14"/>
  <c r="F285" i="14" s="1"/>
  <c r="H642" i="14"/>
  <c r="H634" i="14" s="1"/>
  <c r="H337" i="14"/>
  <c r="H285" i="14" s="1"/>
  <c r="G205" i="14"/>
  <c r="G880" i="14"/>
  <c r="G847" i="14" s="1"/>
  <c r="G788" i="14" s="1"/>
  <c r="G337" i="14"/>
  <c r="G285" i="14" s="1"/>
  <c r="F642" i="14"/>
  <c r="F634" i="14" s="1"/>
  <c r="G642" i="14"/>
  <c r="G634" i="14" s="1"/>
  <c r="F478" i="14"/>
  <c r="F477" i="14" s="1"/>
  <c r="G55" i="14" l="1"/>
  <c r="G1032" i="14" s="1"/>
  <c r="F55" i="14"/>
  <c r="F1032" i="14" s="1"/>
  <c r="H55" i="14"/>
  <c r="H1032" i="14" s="1"/>
  <c r="C18" i="17" l="1"/>
  <c r="C28" i="17" s="1"/>
  <c r="C25" i="17" l="1"/>
  <c r="E18" i="17"/>
  <c r="D18" i="17"/>
</calcChain>
</file>

<file path=xl/sharedStrings.xml><?xml version="1.0" encoding="utf-8"?>
<sst xmlns="http://schemas.openxmlformats.org/spreadsheetml/2006/main" count="5735" uniqueCount="771">
  <si>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</si>
  <si>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</si>
  <si>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</si>
  <si>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</si>
  <si>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</si>
  <si>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</si>
  <si>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</si>
  <si>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</si>
  <si>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</si>
  <si>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</si>
  <si>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</si>
  <si>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</si>
  <si>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</si>
  <si>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</si>
  <si>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</si>
  <si>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</si>
  <si>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</si>
  <si>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</si>
  <si>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</si>
  <si>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</si>
  <si>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</si>
  <si>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1000000000</t>
  </si>
  <si>
    <t>Содержание аппарата</t>
  </si>
  <si>
    <t>9200000090</t>
  </si>
  <si>
    <t>0300000000</t>
  </si>
  <si>
    <t>Обеспечение технической защиты информации</t>
  </si>
  <si>
    <t>0800000000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</si>
  <si>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</si>
  <si>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</si>
  <si>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</si>
  <si>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по развитию управленческих кадров</t>
  </si>
  <si>
    <t>Предоставление услуг и мероприятия по хранению, комплектованию, использованию архивных документов</t>
  </si>
  <si>
    <t>Выплаты Почетным гражданам и поощрений к Почетной грамоте</t>
  </si>
  <si>
    <t>Обеспечение деятельности прочих учреждений</t>
  </si>
  <si>
    <t>Обеспечение качества предоставления услуг и выполнения функций</t>
  </si>
  <si>
    <t>Мероприятия по гражданской обороне, предупреждению и ликвидации чрезвычайных ситуаций</t>
  </si>
  <si>
    <t>Обеспечение деятельности казенных учреждений</t>
  </si>
  <si>
    <t>Выполнение мероприятий по обеспечению первичных мер пожарной безопасности</t>
  </si>
  <si>
    <t>400</t>
  </si>
  <si>
    <t>Капитальные вложения в объекты государственной (муниципальной) собственности</t>
  </si>
  <si>
    <t>Мероприятия по охране общественного порядка и профилактике правонарушений</t>
  </si>
  <si>
    <t>0400000000</t>
  </si>
  <si>
    <t>0430000000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</si>
  <si>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</si>
  <si>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</si>
  <si>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</si>
  <si>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</si>
  <si>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</si>
  <si>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</si>
  <si>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Мероприятия по противопожарной защите лесов</t>
  </si>
  <si>
    <t>Охрана, использование и воспроизводство городских лесов</t>
  </si>
  <si>
    <t>0530000000</t>
  </si>
  <si>
    <t>0530100000</t>
  </si>
  <si>
    <t>Содержание автомобильных дорог и элементов благоустройства</t>
  </si>
  <si>
    <t>0200000000</t>
  </si>
  <si>
    <t>0220000000</t>
  </si>
  <si>
    <t>Поддержание жилищного фонда в нормативном состоянии, в том числе обеспечение безопасных условий проживания граждан</t>
  </si>
  <si>
    <t>0520000000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</si>
  <si>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</si>
  <si>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Создание благоприятных условий для проживания и отдыха граждан</t>
  </si>
  <si>
    <t>Мероприятия по улучшению санитарного и экологического состояния территории</t>
  </si>
  <si>
    <t>Организация содержания мест захоронений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</si>
  <si>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</si>
  <si>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Освещение улиц</t>
  </si>
  <si>
    <t>Предоставление услуг (функций) по обеспечению деятельности в сфере благоустройства и дорожного хозяйства</t>
  </si>
  <si>
    <t>Обеспечение функций в сфере охраны окружающей среды и экологической безопасности</t>
  </si>
  <si>
    <t>0100000000</t>
  </si>
  <si>
    <t>0110000000</t>
  </si>
  <si>
    <t>1090302080</t>
  </si>
  <si>
    <t>Предоставление услуг прочими учреждениями образования</t>
  </si>
  <si>
    <t>0210000000</t>
  </si>
  <si>
    <t>Оказание материальной помощи ветеранам</t>
  </si>
  <si>
    <t>0830000000</t>
  </si>
  <si>
    <t>0830100000</t>
  </si>
  <si>
    <t>Обеспечение мероприятий по оказанию адресной помощи населению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</si>
  <si>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</si>
  <si>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</si>
  <si>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</si>
  <si>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Мероприятия по привлечению медицинских кадров в учреждения здравоохранения</t>
  </si>
  <si>
    <t>0600000000</t>
  </si>
  <si>
    <t>Управление объектами муниципальной недвижимости</t>
  </si>
  <si>
    <t>Управление земельными ресурсами</t>
  </si>
  <si>
    <t>Содержание объектов казны</t>
  </si>
  <si>
    <t>Предоставление услуг присмотра и ухода в муниципальных дошкольных учреждениях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</si>
  <si>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</si>
  <si>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Предоставление услуг в сфере общего образования</t>
  </si>
  <si>
    <t>Предоставление услуг по дополнительному образованию детей</t>
  </si>
  <si>
    <t>Мероприятия по организации отдыха детей и их оздоровления</t>
  </si>
  <si>
    <t>Мероприятия по повышению профессиональной компетентности педагогических кадров</t>
  </si>
  <si>
    <t>Присуждение звания "Юное дарование"</t>
  </si>
  <si>
    <t>Предупреждение правонарушений несовершеннолетними</t>
  </si>
  <si>
    <t>Мероприятия по профилактике потребления психоактивных веществ и противодействию распространения ВИЧ-инфекции</t>
  </si>
  <si>
    <t>Популяризация внутреннего и въездного туризма, формирование положительного туристского имиджа</t>
  </si>
  <si>
    <t>Мероприятия в сфере молодежной политики</t>
  </si>
  <si>
    <t>Предоставление услуг в сфере молодежной политики</t>
  </si>
  <si>
    <t>0230000000</t>
  </si>
  <si>
    <t>0230100000</t>
  </si>
  <si>
    <t>02301SК190</t>
  </si>
  <si>
    <t>Предоставление услуги по культурно-досуговой деятельности</t>
  </si>
  <si>
    <t>Публичный показ музейных предметов, музейных коллекций</t>
  </si>
  <si>
    <t>Библиотечное, библиографическое и информационное обслуживание пользователей библиотеки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</si>
  <si>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</si>
  <si>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</si>
  <si>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Организация досуга населения</t>
  </si>
  <si>
    <t>Поддержка профессионального мастерства, развитие народных промыслов и ремёсел</t>
  </si>
  <si>
    <t>Предоставление услуг прочими учреждениями культуры</t>
  </si>
  <si>
    <t>Мероприятия по профилактике потребления алкоголя</t>
  </si>
  <si>
    <t>Мероприятия по организации оздоровительной кампании детей и подростков</t>
  </si>
  <si>
    <t>Обеспечение населения спортивными сооружениями, исходя из нормативной потребности</t>
  </si>
  <si>
    <t>Мероприятия по физической культуре и спорту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</si>
  <si>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</si>
  <si>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</si>
  <si>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</si>
  <si>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</si>
  <si>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</si>
  <si>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</si>
  <si>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</si>
  <si>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</si>
  <si>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</si>
  <si>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</si>
  <si>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</si>
  <si>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</si>
  <si>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</si>
  <si>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Обеспечение мероприятий по содержанию и ремонту жилищного фонда</t>
  </si>
  <si>
    <t>Обеспечение мероприятий по расселению граждан из аварийного жилищного фонда</t>
  </si>
  <si>
    <t>целевая статья</t>
  </si>
  <si>
    <t>вид расходов</t>
  </si>
  <si>
    <t/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</si>
  <si>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</si>
  <si>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</si>
  <si>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</si>
  <si>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</si>
  <si>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</si>
  <si>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</si>
  <si>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</si>
  <si>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</si>
  <si>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</si>
  <si>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</si>
  <si>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</si>
  <si>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</si>
  <si>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</si>
  <si>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</si>
  <si>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</si>
  <si>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</si>
  <si>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</si>
  <si>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</si>
  <si>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</si>
  <si>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</si>
  <si>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</si>
  <si>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</si>
  <si>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</si>
  <si>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</si>
  <si>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</si>
  <si>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</si>
  <si>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</si>
  <si>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</si>
  <si>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</si>
  <si>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</si>
  <si>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</si>
  <si>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</si>
  <si>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</si>
  <si>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</si>
  <si>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</si>
  <si>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</si>
  <si>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</si>
  <si>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</si>
  <si>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</si>
  <si>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</si>
  <si>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</si>
  <si>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</si>
  <si>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</si>
  <si>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</si>
  <si>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</si>
  <si>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</si>
  <si>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</si>
  <si>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</si>
  <si>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</si>
  <si>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</si>
  <si>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</si>
  <si>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</si>
  <si>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</si>
  <si>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</si>
  <si>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</si>
  <si>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</si>
  <si>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</si>
  <si>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</si>
  <si>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</si>
  <si>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</si>
  <si>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</si>
  <si>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</si>
  <si>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</si>
  <si>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</si>
  <si>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</si>
  <si>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</si>
  <si>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</si>
  <si>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</si>
  <si>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</si>
  <si>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</si>
  <si>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</si>
  <si>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</si>
  <si>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</si>
  <si>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</si>
  <si>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</si>
  <si>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</si>
  <si>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</si>
  <si>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</si>
  <si>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</si>
  <si>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</si>
  <si>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</si>
  <si>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</si>
  <si>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</si>
  <si>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</si>
  <si>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</si>
  <si>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</si>
  <si>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</si>
  <si>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</si>
  <si>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</si>
  <si>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</si>
  <si>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</si>
  <si>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</si>
  <si>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</si>
  <si>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</si>
  <si>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</si>
  <si>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</si>
  <si>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</si>
  <si>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</si>
  <si>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</si>
  <si>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</si>
  <si>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 xml:space="preserve">Приведение в нормативное состояние учреждений, подведомственных Управлению культуры </t>
  </si>
  <si>
    <t>Приведение в нормативное состояние учреждений спортивной направленности</t>
  </si>
  <si>
    <t>Совершенствование системы АПС в образовательных учреждениях</t>
  </si>
  <si>
    <t>0107</t>
  </si>
  <si>
    <t>Проведение муниципальных выборов</t>
  </si>
  <si>
    <t>0407</t>
  </si>
  <si>
    <t>Лесное хозяйство</t>
  </si>
  <si>
    <t>0603</t>
  </si>
  <si>
    <t>Охрана объектов растительного и животного мира и среды их обитания</t>
  </si>
  <si>
    <t>1101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</si>
  <si>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</si>
  <si>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</si>
  <si>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</si>
  <si>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</si>
  <si>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</si>
  <si>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</si>
  <si>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Развитие технического творчества детей и молодежи</t>
  </si>
  <si>
    <t>Предоставление мер социальной поддержки педагогическим работникам образовательных учреждений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</si>
  <si>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</si>
  <si>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</si>
  <si>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Составление протоколов об административных правонарушениях</t>
  </si>
  <si>
    <t>Осуществление полномочий по созданию и организации деятельности административных комиссий</t>
  </si>
  <si>
    <t>Образование комиссий по делам несовершеннолетних и защита их прав и организация их деятельности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</si>
  <si>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</si>
  <si>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</si>
  <si>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</si>
  <si>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</si>
  <si>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</si>
  <si>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Государственная регистрация актов гражданского состояния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</si>
  <si>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</si>
  <si>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Организация мероприятий при осуществлении деятельности по обращению с животными без владельцев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</si>
  <si>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</si>
  <si>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</si>
  <si>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Оснащение муниципальных образовательных организаций оборудованием, средствами обучения и воспитания</t>
  </si>
  <si>
    <t>Единая субвенция на выполнение отдельных государственных полномочий в сфере образования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</si>
  <si>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</si>
  <si>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</si>
  <si>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</si>
  <si>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Обеспечение отдыха и оздоровления детей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</si>
  <si>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</si>
  <si>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</si>
  <si>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</si>
  <si>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9200000960</t>
  </si>
  <si>
    <t>тыс. руб.</t>
  </si>
  <si>
    <t>5</t>
  </si>
  <si>
    <t>Разработка схем, проектирование и сооружение объектов инженерной инфраструктуры</t>
  </si>
  <si>
    <t>Софинансирование проектов инициативного бюджетирования (долевое участие местного бюджета)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</si>
  <si>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</si>
  <si>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Реализация мероприятия "Умею плавать!" (долевое участие местного бюджета)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</si>
  <si>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</si>
  <si>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</si>
  <si>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2026 год</t>
  </si>
  <si>
    <t>2027 год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</si>
  <si>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</si>
  <si>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</si>
  <si>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</si>
  <si>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</si>
  <si>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</si>
  <si>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</si>
  <si>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</si>
  <si>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к решению Думы</t>
  </si>
  <si>
    <t>см Изменения 2024</t>
  </si>
  <si>
    <t>здесь = предварит.</t>
  </si>
  <si>
    <t>0530200000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</si>
  <si>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</si>
  <si>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</si>
  <si>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</si>
  <si>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</si>
  <si>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</si>
  <si>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</si>
  <si>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</si>
  <si>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Озеленение территории муниципального округа</t>
  </si>
  <si>
    <t>Муниципальная программа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</si>
  <si>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</si>
  <si>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Муниципальная программа "Физическая культура и спорт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</si>
  <si>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</si>
  <si>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</si>
  <si>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</si>
  <si>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</si>
  <si>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</si>
  <si>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</si>
  <si>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</si>
  <si>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</si>
  <si>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</si>
  <si>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</si>
  <si>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</si>
  <si>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</si>
  <si>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Управление культуры администрации Соликамского муниципального округа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</si>
  <si>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</si>
  <si>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</si>
  <si>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</si>
  <si>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</si>
  <si>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</si>
  <si>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</si>
  <si>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Стипендии главы муниципального округа - главы администрации Соликамского муниципального округа ведущим спортсменам</t>
  </si>
  <si>
    <t>Глава муниципального округа - глава администрации Соликамского муниципального округа</t>
  </si>
  <si>
    <t>Поддержка технического состояния объектов коммунальной инфраструктуры</t>
  </si>
  <si>
    <t>Приведение в нормативное состояние муниципальных общеобразовательных учреждений (в том числе разработка ПСД)</t>
  </si>
  <si>
    <t>Приведение в нормативное состояние муниципальных зданий, помещений</t>
  </si>
  <si>
    <t>Оборудование системами оповещения, управления эвакуацией и освещения мест массового пребывания людей</t>
  </si>
  <si>
    <t>Соликамского муниципального округа</t>
  </si>
  <si>
    <t>Приложение 4</t>
  </si>
  <si>
    <t xml:space="preserve">Наименование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</si>
  <si>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</si>
  <si>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</si>
  <si>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</si>
  <si>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</si>
  <si>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</si>
  <si>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</si>
  <si>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</si>
  <si>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</si>
  <si>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муниципального округа с долевым финансированием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</si>
  <si>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</si>
  <si>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</si>
  <si>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</si>
  <si>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</si>
  <si>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</si>
  <si>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</si>
  <si>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</si>
  <si>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</si>
  <si>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</si>
  <si>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Обеспечение жильем молодых семей</t>
  </si>
  <si>
    <t>Итого</t>
  </si>
  <si>
    <t xml:space="preserve">от               № </t>
  </si>
  <si>
    <t>Обеспечение проведения выборов и референдумов</t>
  </si>
  <si>
    <t>Дх = решение июль 2025</t>
  </si>
  <si>
    <t>Рх = решение июль 2025</t>
  </si>
  <si>
    <t>ИДфц = решение июль 2025</t>
  </si>
  <si>
    <t>Ведомственная структура расходов на 2026 год и плановый период 2027 и 2028 годов</t>
  </si>
  <si>
    <t>0430200040</t>
  </si>
  <si>
    <t>0430401210</t>
  </si>
  <si>
    <t>0430401220</t>
  </si>
  <si>
    <t>0430401230</t>
  </si>
  <si>
    <t>1030201010</t>
  </si>
  <si>
    <t>0430300000</t>
  </si>
  <si>
    <t>0430400000</t>
  </si>
  <si>
    <t xml:space="preserve">Комплексы процессных мероприятий </t>
  </si>
  <si>
    <t>1030000000</t>
  </si>
  <si>
    <t>1030200000</t>
  </si>
  <si>
    <t>0930309200</t>
  </si>
  <si>
    <t>0930300000</t>
  </si>
  <si>
    <t>Региональные проекты в рамках национальных проектов</t>
  </si>
  <si>
    <t>011Ю600000</t>
  </si>
  <si>
    <t>Региональный проект "Педагоги и наставники"</t>
  </si>
  <si>
    <t>011Ю650500</t>
  </si>
  <si>
    <t>011Ю651790</t>
  </si>
  <si>
    <t>011Ю653030</t>
  </si>
  <si>
    <t>0120000000</t>
  </si>
  <si>
    <t>Региональные проекты вне национальных проектов</t>
  </si>
  <si>
    <t>0120100000</t>
  </si>
  <si>
    <t>Региональный проект "Развитие инфраструктуры в сфере образования"</t>
  </si>
  <si>
    <t>01201SН820</t>
  </si>
  <si>
    <t>Региональный проект "Комфортный край"</t>
  </si>
  <si>
    <t>012KKSP350</t>
  </si>
  <si>
    <t>0130000000</t>
  </si>
  <si>
    <t>Комплексы процессных мероприятий</t>
  </si>
  <si>
    <t>0130100000</t>
  </si>
  <si>
    <t>0130107210</t>
  </si>
  <si>
    <t>0130107220</t>
  </si>
  <si>
    <t>0130107350</t>
  </si>
  <si>
    <t xml:space="preserve">Приведение в нормативное состояние муниципальных образовательных учреждений, реализующих программы дошкольного образования </t>
  </si>
  <si>
    <t>0130107360</t>
  </si>
  <si>
    <t>Приведение в нормативное состояние муниципальных общеобразовательных учреждений</t>
  </si>
  <si>
    <t>0130107370</t>
  </si>
  <si>
    <t>Приведение в нормативное состояние муниципальных учреждений дополнительного образования и прочих учреждений</t>
  </si>
  <si>
    <t>013012Н420</t>
  </si>
  <si>
    <t>0130200000</t>
  </si>
  <si>
    <t>0130200040</t>
  </si>
  <si>
    <t>0130202030</t>
  </si>
  <si>
    <t>0130202050</t>
  </si>
  <si>
    <t>0130202060</t>
  </si>
  <si>
    <t>0130202080</t>
  </si>
  <si>
    <t>0130207230</t>
  </si>
  <si>
    <t xml:space="preserve"> 013022Н020</t>
  </si>
  <si>
    <t>01302SН040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</si>
  <si>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</t>
  </si>
  <si>
    <t>01302L3040</t>
  </si>
  <si>
    <t>0130300000</t>
  </si>
  <si>
    <t>0130307110</t>
  </si>
  <si>
    <t>0130307120</t>
  </si>
  <si>
    <t>0130307130</t>
  </si>
  <si>
    <t>0130307300</t>
  </si>
  <si>
    <t>0130307400</t>
  </si>
  <si>
    <t>013032С140</t>
  </si>
  <si>
    <t>013032С170</t>
  </si>
  <si>
    <t>021Я500000</t>
  </si>
  <si>
    <t>Региональный проект "Семейные ценности и инфраструктура культуры"</t>
  </si>
  <si>
    <t>Техническое оснащение региональных и муниципальных музеев</t>
  </si>
  <si>
    <t>Реализация мероприятий комплексных планов развития муниципальных образований территорий Верхнекамья (в части расходов Министерства территориального развития Пермского края)</t>
  </si>
  <si>
    <t>0230108110</t>
  </si>
  <si>
    <t>0230108120</t>
  </si>
  <si>
    <t>0230108320</t>
  </si>
  <si>
    <t>Обследование и приведение в нормативное состояние учреждений, подведомственных Управлению культуры</t>
  </si>
  <si>
    <t>02301L4670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</si>
  <si>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</si>
  <si>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0230200000</t>
  </si>
  <si>
    <t>0230200040</t>
  </si>
  <si>
    <t>0230202060</t>
  </si>
  <si>
    <t>0230202070</t>
  </si>
  <si>
    <t>0230202090</t>
  </si>
  <si>
    <t>0230202100</t>
  </si>
  <si>
    <t>0230202110</t>
  </si>
  <si>
    <t>0230202130</t>
  </si>
  <si>
    <t>0230300000</t>
  </si>
  <si>
    <t>0230300150</t>
  </si>
  <si>
    <t>0230307700</t>
  </si>
  <si>
    <t>0230308400</t>
  </si>
  <si>
    <t>0230308500</t>
  </si>
  <si>
    <t>0230308600</t>
  </si>
  <si>
    <t>0230308700</t>
  </si>
  <si>
    <t>0330000000</t>
  </si>
  <si>
    <t>0330100000</t>
  </si>
  <si>
    <t>0330103330</t>
  </si>
  <si>
    <t>Установка, обслуживание и совершенствование систем видеонаблюдения</t>
  </si>
  <si>
    <t>0330103340</t>
  </si>
  <si>
    <t>0330103350</t>
  </si>
  <si>
    <t>Приобретение, обслуживание, установка и совершенствование систем технического контроля</t>
  </si>
  <si>
    <t>0330103360</t>
  </si>
  <si>
    <t>Реализации мероприятий Комплексного плана противодействия идеологии терроризма в Пермском крае</t>
  </si>
  <si>
    <t>0330200000</t>
  </si>
  <si>
    <t>0330200080</t>
  </si>
  <si>
    <t>033022У100</t>
  </si>
  <si>
    <t>033022У150</t>
  </si>
  <si>
    <t>0330300000</t>
  </si>
  <si>
    <t>0330303100</t>
  </si>
  <si>
    <t>0330303200</t>
  </si>
  <si>
    <t>0330303300</t>
  </si>
  <si>
    <t>0330303400</t>
  </si>
  <si>
    <t>0330303500</t>
  </si>
  <si>
    <t>Содержание, строительство источников противопожарного водоснабжения</t>
  </si>
  <si>
    <t>0330303600</t>
  </si>
  <si>
    <t>0330303700</t>
  </si>
  <si>
    <t>0330303800</t>
  </si>
  <si>
    <t>0330303900</t>
  </si>
  <si>
    <t>0330305320</t>
  </si>
  <si>
    <t>Мероприятия по улучшению санитарного состояния территории</t>
  </si>
  <si>
    <t>03303SП020</t>
  </si>
  <si>
    <t>0330400000</t>
  </si>
  <si>
    <t>0330404100</t>
  </si>
  <si>
    <t>0330404200</t>
  </si>
  <si>
    <t>0330406100</t>
  </si>
  <si>
    <t>0330406300</t>
  </si>
  <si>
    <t>0430304400</t>
  </si>
  <si>
    <t>Развитие торговли и потребительского рынка (организация торговли в отдаленных и в малонаселенных пунктах)</t>
  </si>
  <si>
    <t>0430304500</t>
  </si>
  <si>
    <t>0430304600</t>
  </si>
  <si>
    <t>051И200000</t>
  </si>
  <si>
    <t>Региональный проект "Жилье"</t>
  </si>
  <si>
    <t>051И26748Z</t>
  </si>
  <si>
    <t>051И400000</t>
  </si>
  <si>
    <t>Региональный проект "Формирование комфортной городской среды"</t>
  </si>
  <si>
    <t>051И454240</t>
  </si>
  <si>
    <t>051И455550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</si>
  <si>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</t>
  </si>
  <si>
    <t>0520300000</t>
  </si>
  <si>
    <t>Региональный проект "Комплексное благоустройство"</t>
  </si>
  <si>
    <t>05203SЖ090</t>
  </si>
  <si>
    <t>05203SЖ650</t>
  </si>
  <si>
    <t>0520400000</t>
  </si>
  <si>
    <t>Региональный проект "Местные дороги"</t>
  </si>
  <si>
    <t>05204SД110</t>
  </si>
  <si>
    <t>052KK00000</t>
  </si>
  <si>
    <t>052KKSP311</t>
  </si>
  <si>
    <t>Реализация мероприятий комплексных планов развития муниципальных образований территорий Верхнекамья (в части расходов Министерства жилищно-коммунального хозяйства и благоустройства Пермского края)</t>
  </si>
  <si>
    <t>0530105110</t>
  </si>
  <si>
    <t>0530105160</t>
  </si>
  <si>
    <t>Обеспечение мероприятий по переселению граждан из аварийного жилищного фонда</t>
  </si>
  <si>
    <t>0530105240</t>
  </si>
  <si>
    <t>053019Д020</t>
  </si>
  <si>
    <t>05301SP250</t>
  </si>
  <si>
    <t>0530200040</t>
  </si>
  <si>
    <t>0530202010</t>
  </si>
  <si>
    <t>053029Д030</t>
  </si>
  <si>
    <t>0530300000</t>
  </si>
  <si>
    <t>0530305310</t>
  </si>
  <si>
    <t>0530305320</t>
  </si>
  <si>
    <t>0530305340</t>
  </si>
  <si>
    <t>0530305370</t>
  </si>
  <si>
    <t>0530400000</t>
  </si>
  <si>
    <t>0530405210</t>
  </si>
  <si>
    <t>0530405260</t>
  </si>
  <si>
    <t>0530500000</t>
  </si>
  <si>
    <t>0530505220</t>
  </si>
  <si>
    <t>053059Д010</t>
  </si>
  <si>
    <t>0530600000</t>
  </si>
  <si>
    <t>0530604620</t>
  </si>
  <si>
    <t>0530605120</t>
  </si>
  <si>
    <t>0530605520</t>
  </si>
  <si>
    <t>053062С460</t>
  </si>
  <si>
    <t>0620000000</t>
  </si>
  <si>
    <t>Устройство спортивных площадок и оснащение объектов спортивным оборудованием и инвентарем для занятий физической культурой и спортом</t>
  </si>
  <si>
    <t>0630000000</t>
  </si>
  <si>
    <t>0630100000</t>
  </si>
  <si>
    <t>0630109300</t>
  </si>
  <si>
    <t>0630200000</t>
  </si>
  <si>
    <t>0630200040</t>
  </si>
  <si>
    <t>Предоставление услуг по дополнительному образованию, подготовке спортивного резерва и функционированию центра тестирования ГТО</t>
  </si>
  <si>
    <t>0630300000</t>
  </si>
  <si>
    <t>0630309400</t>
  </si>
  <si>
    <t>0630309500</t>
  </si>
  <si>
    <t>0630309600</t>
  </si>
  <si>
    <t>0630309700</t>
  </si>
  <si>
    <t>06303SФ320</t>
  </si>
  <si>
    <t>0830101400</t>
  </si>
  <si>
    <t>Организация городского конкурса проектов ТОС</t>
  </si>
  <si>
    <t>08301SP060</t>
  </si>
  <si>
    <t>Реализация мероприятий с участием средств самообложения граждан</t>
  </si>
  <si>
    <t>08301SP061</t>
  </si>
  <si>
    <t>Приобретение и установка пожарного резервуара в д.Харюшина (долевое участие краевого бюджета)</t>
  </si>
  <si>
    <t>Приобретение и установка пожарного резервуара в д.Харюшина  (долевое участие юридических и физических лиц)</t>
  </si>
  <si>
    <t>08301SP062</t>
  </si>
  <si>
    <t xml:space="preserve">Ремонт колодца в д.Володино (долевое участие краевого бюджета) </t>
  </si>
  <si>
    <t>Ремонт колодца в д.Володино (долевое участие юридических и физических лиц)</t>
  </si>
  <si>
    <t>08301SP063</t>
  </si>
  <si>
    <t>Ремонт уличного освещения в поселке Геологоразведка по улице Геологов  (долевое участие краевого бюджета)</t>
  </si>
  <si>
    <t>Ремонт уличного освещения в поселке Геологоразведка по улице Геологов (долевое участие юридических и физических лиц)</t>
  </si>
  <si>
    <t>08301SP064</t>
  </si>
  <si>
    <t>Ремонт сетей наружного освещения в д.Попова-Останина  (долевое участие краевого бюджета)</t>
  </si>
  <si>
    <t>Ремонт сетей наружного освещения в д.Попова-Останина (долевое участие юридических и физических лиц)</t>
  </si>
  <si>
    <t>08301SP065</t>
  </si>
  <si>
    <t>Ремонт уличного освещения от автобусной остановки по улице Центральная до улицы Мира в деревне Вильва  (долевое участие краевого бюджета)</t>
  </si>
  <si>
    <t>Ремонт уличного освещения от автобусной остановки по улице Центральная до улицы Мира в деревне Вильва (долевое участие юридических и физических лиц)</t>
  </si>
  <si>
    <t>08301SP066</t>
  </si>
  <si>
    <t>Ремонт уличного освещения от дома № 16 по улице Набережная в селе Касиб до набережной реки Лысьва   (долевое участие краевого бюджета)</t>
  </si>
  <si>
    <t>Ремонт уличного освещения от дома № 16 по улице Набережная в селе Касиб до набережной реки Лысьва (долевое участие юридических и физических лиц)</t>
  </si>
  <si>
    <t>08301SP067</t>
  </si>
  <si>
    <t>Монтаж ограждений по аллее Дружбы в селе Тохтуева  (долевое участие краевого бюджета)</t>
  </si>
  <si>
    <t>Монтаж ограждений по аллее Дружбы в селе Тохтуева (долевое участие юридических и физических лиц)</t>
  </si>
  <si>
    <t>08301SP068</t>
  </si>
  <si>
    <t>Обустройство родника в селе Жуланово  (долевое участие краевого бюджета)</t>
  </si>
  <si>
    <t>Обустройство родника в селе Жуланово (долевое участие юридических и физических лиц)</t>
  </si>
  <si>
    <t>08301SP069</t>
  </si>
  <si>
    <t>Ремонт клуба в с.В.Мошево, Ремонт крыльца Усовского сельского клуба  (долевое участие краевого бюджета)</t>
  </si>
  <si>
    <t>Ремонт клуба в с.В.Мошево, Ремонт крыльца Усовского сельского клуба (долевое участие юридических и физических лиц)</t>
  </si>
  <si>
    <t>08301SP080</t>
  </si>
  <si>
    <t>Софинансирование проектов инициативного бюджетирования</t>
  </si>
  <si>
    <t>08301SP081</t>
  </si>
  <si>
    <t>Ремонт участков дороги по ул.Октябрьская в с.Половодово (долевое участие местного бюджета)</t>
  </si>
  <si>
    <t>Ремонт участков дороги по ул.Октябрьская в с.Половодово (долевое участие юридических и физических лиц)</t>
  </si>
  <si>
    <t>08301SP082</t>
  </si>
  <si>
    <t>08301SP083</t>
  </si>
  <si>
    <t>08301SP084</t>
  </si>
  <si>
    <t>Ремонт помещения Родниковского сельского дома культуры (долевое участие местного бюджета)</t>
  </si>
  <si>
    <t>Ремонт помещения Родниковского сельского дома культуры (долевое участие юридических и физических лиц)</t>
  </si>
  <si>
    <t>08301SP085</t>
  </si>
  <si>
    <t>Обустройство тренажерного зала Физкультурно-оздоровительного центра по адресу проспект Ленина, 19  (долевое участие местного бюджета)</t>
  </si>
  <si>
    <t>Обустройство тренажерного зала Физкультурно-оздоровительного центра по адресу проспект Ленина, 19 (долевое участие юридических и физических лиц)</t>
  </si>
  <si>
    <t>08301SP086</t>
  </si>
  <si>
    <t>Приобретение и установка оборудования для спортивной площадки в п.Геологоразведка  (долевое участие местного бюджета)</t>
  </si>
  <si>
    <t>Приобретение и установка оборудования для спортивной площадки в п.Геологоразведка  (долевое участие юридических и физических лиц)</t>
  </si>
  <si>
    <t>0830300000</t>
  </si>
  <si>
    <t>0830301310</t>
  </si>
  <si>
    <t>0830400000</t>
  </si>
  <si>
    <t>0830401310</t>
  </si>
  <si>
    <t>0830420100</t>
  </si>
  <si>
    <t>0830500000</t>
  </si>
  <si>
    <t>0830600000</t>
  </si>
  <si>
    <t>0830601310</t>
  </si>
  <si>
    <t>093012С020</t>
  </si>
  <si>
    <t>093012С070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</si>
  <si>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</si>
  <si>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093012С080</t>
  </si>
  <si>
    <t>09301L4970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</si>
  <si>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 (долевое участие федерального и краевого бюджета)</t>
  </si>
  <si>
    <t>0930200000</t>
  </si>
  <si>
    <t>093022С090</t>
  </si>
  <si>
    <t>0930309100</t>
  </si>
  <si>
    <t>Единовременные денежные выплаты многодетным семьям, состоящим на учете по месту жительства в округе, взамен предоставления земельного участка в собственность бесплатно</t>
  </si>
  <si>
    <t>0930309620</t>
  </si>
  <si>
    <t>0930309900</t>
  </si>
  <si>
    <t>1030100000</t>
  </si>
  <si>
    <t>1030101250</t>
  </si>
  <si>
    <t>1030200040</t>
  </si>
  <si>
    <t>1030200150</t>
  </si>
  <si>
    <t>1030200080</t>
  </si>
  <si>
    <t>1030200130</t>
  </si>
  <si>
    <t>1030201140</t>
  </si>
  <si>
    <t>1030201170</t>
  </si>
  <si>
    <t>103022T060</t>
  </si>
  <si>
    <t>103022В230</t>
  </si>
  <si>
    <t>103022П040</t>
  </si>
  <si>
    <t>103022П060</t>
  </si>
  <si>
    <t>103022С150</t>
  </si>
  <si>
    <t>Образование комиссий по делам несовершеннолетних и защите их прав и организацию их деятельности</t>
  </si>
  <si>
    <t>103022С250</t>
  </si>
  <si>
    <t>103022Я490</t>
  </si>
  <si>
    <t>1030251200</t>
  </si>
  <si>
    <t>1030259300</t>
  </si>
  <si>
    <t>1030300070</t>
  </si>
  <si>
    <t xml:space="preserve">600 </t>
  </si>
  <si>
    <t>1030301100</t>
  </si>
  <si>
    <t>1030320020</t>
  </si>
  <si>
    <t>Пенсии за выслугу лет лицам, замещавшим должности муниципальной службы и лицам, замещавшим муниципальные должности</t>
  </si>
  <si>
    <t>1030320030</t>
  </si>
  <si>
    <t>Обеспечение функций органов местного самоуправления</t>
  </si>
  <si>
    <t>Резервный фонд администрации Соликамского муниципального округа</t>
  </si>
  <si>
    <t>92000SP080</t>
  </si>
  <si>
    <t xml:space="preserve">2026 год             </t>
  </si>
  <si>
    <t xml:space="preserve">2027 год               </t>
  </si>
  <si>
    <t xml:space="preserve">2028 год              </t>
  </si>
  <si>
    <t>1030300000</t>
  </si>
  <si>
    <t xml:space="preserve"> 0130200000</t>
  </si>
  <si>
    <t>021Я555900</t>
  </si>
  <si>
    <t>Техническое оснащение региональных и муниципальных музеев (долевое участие местного бюджета)</t>
  </si>
  <si>
    <t>0830501310</t>
  </si>
  <si>
    <t>012KK00000</t>
  </si>
  <si>
    <t xml:space="preserve">Софинансирование проектов инициативного бюджетирования (долевое участие местного бюджета) </t>
  </si>
  <si>
    <t>Комплекс процессных мероприятий "Приведение в нормативное состояние муниципальных объектов"</t>
  </si>
  <si>
    <t xml:space="preserve">Комплекс процессных мероприятий "Приведение в нормативное состояние муниципальных объектов" </t>
  </si>
  <si>
    <t>Комплекс процессных мероприятий "Обеспечение выполнения функций муниципальными органами и обеспечение деятельности муниципальных учреждений"</t>
  </si>
  <si>
    <t>Комплекс процессных мероприятий "Иные направления деятельности в сфере образования"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</si>
  <si>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</si>
  <si>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062KK00000</t>
  </si>
  <si>
    <t>062KKSФ130</t>
  </si>
  <si>
    <t>022KKSP312</t>
  </si>
  <si>
    <t>022KK00000</t>
  </si>
  <si>
    <t>920KKSP312</t>
  </si>
  <si>
    <t>Реализация мероприятий комплексных планов развития муниципальных образований территорий Верхнекамья (в части расходов Министерства территориального развития Пермского края) (долевое участие краевого бюджета)</t>
  </si>
  <si>
    <t>051И26748S</t>
  </si>
  <si>
    <t>Комплекс процессных мероприятий "Иные направления деятельности в сфере безопасности"</t>
  </si>
  <si>
    <t>Комплекс процессных мероприятий "Иные направления деятельности в сфере охраны окружающей среды"</t>
  </si>
  <si>
    <t>Комплекс процессных мероприятий "Иные направления деятельности в сфере физической культуры и спорта"</t>
  </si>
  <si>
    <t xml:space="preserve">Комплекс процессных мероприятий "Развитие малого и среднего предпринимательства и поддержка сельского хозяйства" </t>
  </si>
  <si>
    <t xml:space="preserve">Комплекс процессных мероприятий "Управление муниципальным имуществом и земельными ресурсами" </t>
  </si>
  <si>
    <t>Комплекс процессных мероприятий "Благоустройство территории"</t>
  </si>
  <si>
    <t>Комплекс процессных мероприятий "Иные направления деятельности в сфере дорожного хозяйства"</t>
  </si>
  <si>
    <t>Комплекс процессных мероприятий "Поддержка коммунальной инфраструктуры"</t>
  </si>
  <si>
    <t xml:space="preserve">Комплекс процессных мероприятий "Укрепление гражданского единства и межнационального согласия" </t>
  </si>
  <si>
    <t xml:space="preserve">Комплекс процессных мероприятий "Поддержка ветеранов войны, труда, Вооруженных сил и правоохранительных органов" </t>
  </si>
  <si>
    <t>Комплекс процессных мероприятий "Меры социальной поддержки населения"</t>
  </si>
  <si>
    <t>Комплекс процессных мероприятий "Иные направления деятельности в сфере муниципального управления"</t>
  </si>
  <si>
    <t>Комплекс процессных мероприятий "Обеспечение выполнения функций муниципальными органами и Обеспечение деятельности муниципальных учреждений"</t>
  </si>
  <si>
    <t>Реализация мероприятий комплексных планов развития муниципальных образований территорий Верхнекамья (в части расходов Министерства территориального развития Пермского края) (долевое участие местного бюджета)</t>
  </si>
  <si>
    <t>Реализация мероприятий Комплексного плана противодействия идеологии терроризма в Пермском крае</t>
  </si>
  <si>
    <t>Реализация мероприятий комплексных планов развития муниципальных образований территорий Верхнекамья (в части расходов Министерства жилищно-коммунального хозяйства и благоустройства Пермского края) (долевое участие местного бюджета)</t>
  </si>
  <si>
    <t>Реализация мероприятий комплексных планов развития муниципальных образований территорий Верхнекамья (в части расходов Министерства жилищно-коммунального хозяйства и благоустройства Пермского края)  (долевое участие краевого бюджета)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</si>
  <si>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 (долевое участие местного бюджета)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</si>
  <si>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2026 год и плановый период 2027 и 2028 годов</t>
  </si>
  <si>
    <t xml:space="preserve">2026 год                  </t>
  </si>
  <si>
    <t xml:space="preserve">2027 год                  </t>
  </si>
  <si>
    <t xml:space="preserve">2028 год                  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</si>
  <si>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  (долевое участие краевого бюджета)</t>
  </si>
  <si>
    <t>Реализация мероприятий по обеспечению устойчивого сокращения непригодного для проживания жилого фонда (долевое участие местного бюджета)</t>
  </si>
  <si>
    <t>920KK00000</t>
  </si>
  <si>
    <t>Формирование имиджа и бренда Соликамского  муниципального округа</t>
  </si>
  <si>
    <t xml:space="preserve">                                                                                          к решению Думы</t>
  </si>
  <si>
    <t xml:space="preserve">Перечень                                                                                                                           некоммерческих организаций - получателей субсидий из бюджета Соликамского муниципального округа </t>
  </si>
  <si>
    <t>Получатель субсидии</t>
  </si>
  <si>
    <t>Некоммерческий фонд «Соликамский фонд поддержки и развития территориального общественного самоуправления и общественных инициатив»</t>
  </si>
  <si>
    <t>Соликамская общественная организация ветеранов войны, труда Вооруженных сил и правоохранительных органов</t>
  </si>
  <si>
    <t>Соликамская городская общественная организация инвалидов «ЛУЧ»</t>
  </si>
  <si>
    <t xml:space="preserve">Общественное учреждение пожарной охраны «Добровольная пожарная команда Соликамского муниципального округа Пермского края» </t>
  </si>
  <si>
    <t xml:space="preserve">Некоммерческая организация «Фонд капитального ремонта общего имущества в многоквартирных домах в Пермском крае» </t>
  </si>
  <si>
    <t xml:space="preserve">                                                                                          Соликамского муниципального округа</t>
  </si>
  <si>
    <t>8</t>
  </si>
  <si>
    <t xml:space="preserve">                                                                                          от               № </t>
  </si>
  <si>
    <t>Комплекс процессных мероприятий "Иные направления деятельности в сфере культуры, туризма, молодежной политики"</t>
  </si>
  <si>
    <t>Комплекс процессных мероприятий "Иные направления деятельности в сфере градостроительной деятельности и ЖКХ"</t>
  </si>
  <si>
    <t>Комплекс процессных мероприятий "Иные направления деятельности в сфере  градостроительной деятельности и ЖКХ"</t>
  </si>
  <si>
    <t>Комплекс процессных мероприятий "Развитие взаимодействия органов местного самоуправления с гражданским обществом "</t>
  </si>
  <si>
    <t>Комплекс процессных мероприятий "Развитие взаимодействия органов местного самоуправления с гражданским обществом"</t>
  </si>
  <si>
    <t>0630202140</t>
  </si>
  <si>
    <t>Распределение общего объема межбюджетных трансфертов, получаемых из других бюджетов бюджетной системы Российской Федерации, на 2026 год и плановый период 2027 и 2028 годов</t>
  </si>
  <si>
    <t>2028 год</t>
  </si>
  <si>
    <t>Стимулирование муниципальных образований к увеличению численности самозанятых граждан и поступлений налога на профессиональный доход</t>
  </si>
  <si>
    <t>Единая субвенция, передаваемая бюджетам муниципальных образований на выполнение отдельных государственных полномочий в сфере образования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</si>
  <si>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</si>
  <si>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на реализацию мероприятий по модернизации школьных систем образования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</si>
  <si>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</t>
  </si>
  <si>
    <t>Реализация мероприятий по направлению "Культурная реновация"</t>
  </si>
  <si>
    <t>Разработка проектов межевания территории и проведение комплексных кадастровых работ</t>
  </si>
  <si>
    <t>Обеспечение мероприятий по модернизации систем коммунальной инфраструктуры</t>
  </si>
  <si>
    <t>Государственная поддержка организаций, входящих в систему спортивной подготовки</t>
  </si>
  <si>
    <t>Мероприятия по созданию объектов туристской сервисной и обеспечивающей инфраструктуры</t>
  </si>
  <si>
    <t>Приложение 6</t>
  </si>
  <si>
    <t xml:space="preserve"> </t>
  </si>
  <si>
    <t>№ п/п</t>
  </si>
  <si>
    <t>перечень внутренних заимствований</t>
  </si>
  <si>
    <t>1.</t>
  </si>
  <si>
    <t>Бюджетные кредиты, привлеченные в бюджет Соликамского муниципального округа,  в валюте Российской Федерации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</si>
  <si>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</si>
  <si>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</si>
  <si>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</si>
  <si>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01.01.2027</t>
  </si>
  <si>
    <t>задолженность на 01.01.2028</t>
  </si>
  <si>
    <t xml:space="preserve">2. </t>
  </si>
  <si>
    <t>Кредиты кредитных организаций, привлеченные в бюджет Соликамского муниципального округа,  в валюте Российской Федерации</t>
  </si>
  <si>
    <t>Приложение 1</t>
  </si>
  <si>
    <t>Приложение 2</t>
  </si>
  <si>
    <t>Приложение 3</t>
  </si>
  <si>
    <t>Приложение 5</t>
  </si>
  <si>
    <t xml:space="preserve">муниципальные гарантии    </t>
  </si>
  <si>
    <t>Объем муниципального долга по предоставленным муниципальным гарантиям:</t>
  </si>
  <si>
    <t>1.1.</t>
  </si>
  <si>
    <t>Остаток задолженности по предоставленным муниципальным гарантиям в прошлые годы</t>
  </si>
  <si>
    <t>1.2.</t>
  </si>
  <si>
    <t xml:space="preserve">Предоставление муниципальных гарантий в очередном финансовом году </t>
  </si>
  <si>
    <t>1.3.</t>
  </si>
  <si>
    <t>Возникновение обязательств в очередном финансовом году в соответствии с договорами и соглашениями о предоставлении муниципальных гарантий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</si>
  <si>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</si>
  <si>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</t>
  </si>
  <si>
    <t>1.5.</t>
  </si>
  <si>
    <t>Объем муниципального долга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</si>
  <si>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</si>
  <si>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</si>
  <si>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</si>
  <si>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</si>
  <si>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гарантий на 2026 год и плановый период 2027 и 2028 годов</t>
  </si>
  <si>
    <t>Программа муниципальных внутренних заимствований на 2026 год и плановый период 2027 и 2028 годов</t>
  </si>
  <si>
    <t>задолженность на 01.01.2029</t>
  </si>
  <si>
    <t>Строительство, реконструкция, капитальный ремонт и ремонт автомобильных дорог и искусcтвенных сооружений на них (в том числе разработка ПСД)</t>
  </si>
  <si>
    <t>Реализация проектов создания комфортной городской среды в малых городах и исторических поселениях (долевое участие местного бюджета)</t>
  </si>
  <si>
    <t>Реализация проектов создания комфортной городской среды в малых городах и исторических поселениях (долевое участие краевого бюджета)</t>
  </si>
  <si>
    <t>Реализация программ формирования современной городской среды (долевое участие местного бюджета)</t>
  </si>
  <si>
    <t>Реализация программ формирования современной городской среды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</si>
  <si>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</si>
  <si>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</si>
  <si>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</si>
  <si>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</si>
  <si>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</si>
  <si>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 xml:space="preserve"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 </t>
  </si>
  <si>
    <t xml:space="preserve">Управление градостроительной деятельностью </t>
  </si>
  <si>
    <t>Организация перевозок пассажиров автомобильным транспортом</t>
  </si>
  <si>
    <t xml:space="preserve">Организация перевозок пассажиров автомобильным транспортом </t>
  </si>
  <si>
    <t>Благоустройство территории детского сада "Детский квартал", 2 этап  (долевое участие местного бюджета)</t>
  </si>
  <si>
    <t>Благоустройство территории детского сада "Детский квартал", 2 этап (долевое участие юридических и физических лиц)</t>
  </si>
  <si>
    <t>Мероприятия, осуществляемые органами местного самоуправления в рамках непрограммных направлений деятельности</t>
  </si>
  <si>
    <t>Мероприятия, осуществляемые органами местного самоуправления в рамках  непрограммных направлений деятельности</t>
  </si>
  <si>
    <t>Комплекс процессных мероприятий "Реабилитация и социальная интеграция инвалидов"</t>
  </si>
  <si>
    <t>Источники внутреннего финансирования дефицита бюджета на 2026 год и плановый период 2027 и 2028 годов</t>
  </si>
  <si>
    <t>Соликамская окружная местная организация общероссийской общественной организации  «Всероссийское общество инвалидов» в Пермском крае</t>
  </si>
  <si>
    <t>Ремонт территории МАУ "МП "Молодежь Соликамска" с установкой сценического комплекса (долевое участие местного бюджета)</t>
  </si>
  <si>
    <t>Ремонт территории МАУ "МП "Молодежь Соликамска" с установкой сценического комплекса (долевое участие юридических и физических лиц)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</si>
  <si>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 (долевое участие краевого и федерального бюджетов)</t>
  </si>
  <si>
    <t>ИТОГО по муниципальным программам</t>
  </si>
  <si>
    <t>Мероприятия по модернизации образовательных организаций</t>
  </si>
  <si>
    <t>Мероприятия по модернизации образовательных организаций (долевое участие федерального и краевого бюджета)</t>
  </si>
  <si>
    <t>Мероприятия по модернизации образовательных организаций (долевое участие местного бюджета)</t>
  </si>
  <si>
    <t>Мероприятия по модернизации образовательных организаций (долевое участие краевого бюджета)</t>
  </si>
  <si>
    <t xml:space="preserve">итого по непрограммным направлениям деятельности  </t>
  </si>
  <si>
    <t>Приобретение и установка пожарного резервуара в д.Харюшина (долевое участие юридических и физических лиц)</t>
  </si>
  <si>
    <t xml:space="preserve">                                                                                          Приложение 7</t>
  </si>
  <si>
    <t>Автономная некоммерческая организация «Соликамский Медиа Центр»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</si>
</sst>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#,##0.00000"/>
    <numFmt numFmtId="168" formatCode="0.0"/>
  </numFmts>
  <fonts count="3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0"/>
      <name val="Arial Cyr"/>
      <charset val="204"/>
    </font>
    <font>
      <sz val="11"/>
      <color indexed="10"/>
      <name val="Arial Cyr"/>
      <charset val="204"/>
    </font>
    <font>
      <sz val="14"/>
      <name val="Times New Roman"/>
      <family val="1"/>
      <charset val="204"/>
    </font>
    <font>
      <sz val="10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1"/>
      <color rgb="FFC00000"/>
      <name val="Arial Cyr"/>
      <charset val="204"/>
    </font>
    <font>
      <i/>
      <sz val="11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"/>
      <family val="2"/>
      <charset val="204"/>
    </font>
    <font>
      <b/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5" fillId="0" borderId="0"/>
    <xf numFmtId="164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2" fillId="0" borderId="0"/>
    <xf numFmtId="4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2" borderId="0"/>
    <xf numFmtId="0" fontId="7" fillId="0" borderId="0"/>
    <xf numFmtId="0" fontId="5" fillId="0" borderId="0"/>
    <xf numFmtId="0" fontId="1" fillId="0" borderId="0"/>
    <xf numFmtId="0" fontId="5" fillId="0" borderId="0"/>
  </cellStyleXfs>
  <cellXfs count="253">
    <xf numFmtId="0" fontId="0" fillId="0" borderId="0" xfId="0"/>
    <xf numFmtId="166" fontId="4" fillId="3" borderId="1" xfId="1" applyNumberFormat="1" applyFont="1" applyFill="1" applyBorder="1" applyAlignment="1">
      <alignment horizontal="right" vertical="center" wrapText="1"/>
    </xf>
    <xf numFmtId="0" fontId="4" fillId="3" borderId="0" xfId="2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vertical="center"/>
    </xf>
    <xf numFmtId="49" fontId="3" fillId="3" borderId="1" xfId="1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/>
    </xf>
    <xf numFmtId="49" fontId="4" fillId="3" borderId="0" xfId="0" applyNumberFormat="1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 applyProtection="1">
      <alignment horizontal="right" vertical="center" wrapText="1"/>
    </xf>
    <xf numFmtId="166" fontId="3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166" fontId="4" fillId="0" borderId="0" xfId="0" applyNumberFormat="1" applyFont="1" applyFill="1" applyAlignment="1">
      <alignment horizontal="right" vertical="center"/>
    </xf>
    <xf numFmtId="49" fontId="3" fillId="3" borderId="1" xfId="1" applyNumberFormat="1" applyFont="1" applyFill="1" applyBorder="1" applyAlignment="1">
      <alignment horizontal="justify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166" fontId="3" fillId="0" borderId="0" xfId="0" applyNumberFormat="1" applyFont="1" applyFill="1" applyBorder="1" applyAlignment="1" applyProtection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 applyProtection="1">
      <alignment horizontal="right" vertical="center" wrapText="1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7" fillId="0" borderId="0" xfId="15" applyFill="1"/>
    <xf numFmtId="0" fontId="4" fillId="0" borderId="0" xfId="15" applyFont="1" applyFill="1" applyAlignment="1">
      <alignment horizontal="left" vertical="center"/>
    </xf>
    <xf numFmtId="0" fontId="4" fillId="0" borderId="0" xfId="15" applyFont="1" applyFill="1" applyAlignment="1"/>
    <xf numFmtId="2" fontId="20" fillId="0" borderId="0" xfId="15" applyNumberFormat="1" applyFont="1" applyFill="1" applyAlignment="1">
      <alignment horizontal="center" wrapText="1"/>
    </xf>
    <xf numFmtId="0" fontId="5" fillId="0" borderId="0" xfId="1" applyFont="1" applyFill="1" applyAlignment="1">
      <alignment vertical="center"/>
    </xf>
    <xf numFmtId="0" fontId="3" fillId="0" borderId="1" xfId="15" applyFont="1" applyFill="1" applyBorder="1" applyAlignment="1">
      <alignment horizontal="center" vertical="center"/>
    </xf>
    <xf numFmtId="0" fontId="21" fillId="0" borderId="0" xfId="15" applyFont="1" applyFill="1"/>
    <xf numFmtId="0" fontId="4" fillId="0" borderId="1" xfId="15" applyFont="1" applyBorder="1" applyAlignment="1">
      <alignment horizontal="justify" wrapText="1"/>
    </xf>
    <xf numFmtId="0" fontId="22" fillId="0" borderId="0" xfId="15" applyFont="1" applyFill="1"/>
    <xf numFmtId="0" fontId="4" fillId="0" borderId="1" xfId="15" applyFont="1" applyFill="1" applyBorder="1" applyAlignment="1">
      <alignment horizontal="justify" wrapText="1"/>
    </xf>
    <xf numFmtId="0" fontId="4" fillId="0" borderId="1" xfId="15" applyFont="1" applyFill="1" applyBorder="1"/>
    <xf numFmtId="0" fontId="23" fillId="0" borderId="0" xfId="0" applyFont="1" applyAlignment="1">
      <alignment vertical="center"/>
    </xf>
    <xf numFmtId="0" fontId="16" fillId="0" borderId="0" xfId="15" applyFont="1" applyFill="1" applyAlignment="1">
      <alignment horizontal="left"/>
    </xf>
    <xf numFmtId="0" fontId="24" fillId="0" borderId="0" xfId="15" applyFont="1" applyFill="1"/>
    <xf numFmtId="0" fontId="25" fillId="0" borderId="0" xfId="1" applyFont="1" applyFill="1" applyAlignment="1">
      <alignment vertical="center"/>
    </xf>
    <xf numFmtId="0" fontId="26" fillId="0" borderId="0" xfId="15" applyFont="1" applyFill="1"/>
    <xf numFmtId="49" fontId="3" fillId="0" borderId="1" xfId="0" applyNumberFormat="1" applyFont="1" applyFill="1" applyBorder="1" applyAlignment="1" applyProtection="1">
      <alignment horizontal="justify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4" fillId="0" borderId="1" xfId="1" applyNumberFormat="1" applyFont="1" applyFill="1" applyBorder="1" applyAlignment="1">
      <alignment horizontal="justify" vertical="center" wrapText="1"/>
    </xf>
    <xf numFmtId="49" fontId="3" fillId="0" borderId="1" xfId="1" applyNumberFormat="1" applyFont="1" applyFill="1" applyBorder="1" applyAlignment="1">
      <alignment horizontal="justify" vertical="center" wrapText="1"/>
    </xf>
    <xf numFmtId="0" fontId="6" fillId="0" borderId="1" xfId="16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0" fontId="3" fillId="0" borderId="0" xfId="17" applyFont="1" applyFill="1" applyAlignment="1">
      <alignment horizontal="center" vertical="center" wrapText="1"/>
    </xf>
    <xf numFmtId="0" fontId="4" fillId="0" borderId="0" xfId="17" applyFont="1" applyFill="1" applyAlignment="1">
      <alignment vertical="center"/>
    </xf>
    <xf numFmtId="49" fontId="3" fillId="0" borderId="13" xfId="17" applyNumberFormat="1" applyFont="1" applyFill="1" applyBorder="1" applyAlignment="1">
      <alignment horizontal="center" vertical="center"/>
    </xf>
    <xf numFmtId="167" fontId="3" fillId="0" borderId="1" xfId="17" applyNumberFormat="1" applyFont="1" applyFill="1" applyBorder="1" applyAlignment="1">
      <alignment horizontal="center" vertical="center" wrapText="1"/>
    </xf>
    <xf numFmtId="3" fontId="3" fillId="0" borderId="1" xfId="17" applyNumberFormat="1" applyFont="1" applyFill="1" applyBorder="1" applyAlignment="1">
      <alignment horizontal="center" vertical="center"/>
    </xf>
    <xf numFmtId="0" fontId="4" fillId="3" borderId="0" xfId="17" applyFont="1" applyFill="1" applyAlignment="1">
      <alignment vertical="center"/>
    </xf>
    <xf numFmtId="0" fontId="27" fillId="0" borderId="0" xfId="17" applyFont="1" applyFill="1" applyAlignment="1">
      <alignment vertical="center"/>
    </xf>
    <xf numFmtId="4" fontId="28" fillId="0" borderId="0" xfId="17" applyNumberFormat="1" applyFont="1" applyFill="1" applyAlignment="1">
      <alignment vertical="center"/>
    </xf>
    <xf numFmtId="4" fontId="4" fillId="0" borderId="0" xfId="17" applyNumberFormat="1" applyFont="1" applyFill="1" applyAlignment="1">
      <alignment vertical="center"/>
    </xf>
    <xf numFmtId="0" fontId="4" fillId="0" borderId="0" xfId="1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2" applyFont="1" applyFill="1" applyAlignment="1">
      <alignment horizontal="right" vertical="center"/>
    </xf>
    <xf numFmtId="3" fontId="4" fillId="0" borderId="0" xfId="18" applyNumberFormat="1" applyFont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18" applyFont="1" applyAlignment="1">
      <alignment vertical="center"/>
    </xf>
    <xf numFmtId="0" fontId="4" fillId="0" borderId="0" xfId="0" applyFont="1" applyFill="1" applyAlignment="1">
      <alignment vertical="center"/>
    </xf>
    <xf numFmtId="3" fontId="3" fillId="0" borderId="0" xfId="18" applyNumberFormat="1" applyFont="1" applyAlignment="1">
      <alignment horizontal="center" vertical="center" wrapText="1"/>
    </xf>
    <xf numFmtId="3" fontId="4" fillId="0" borderId="0" xfId="18" applyNumberFormat="1" applyFont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3" fontId="4" fillId="0" borderId="1" xfId="18" applyNumberFormat="1" applyFont="1" applyBorder="1" applyAlignment="1">
      <alignment wrapText="1"/>
    </xf>
    <xf numFmtId="166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/>
    <xf numFmtId="168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 applyFill="1"/>
    <xf numFmtId="3" fontId="12" fillId="0" borderId="0" xfId="0" applyNumberFormat="1" applyFont="1" applyAlignment="1">
      <alignment horizontal="left" vertical="center" wrapText="1"/>
    </xf>
    <xf numFmtId="3" fontId="12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justify" wrapText="1"/>
    </xf>
    <xf numFmtId="166" fontId="12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justify" wrapText="1"/>
    </xf>
    <xf numFmtId="0" fontId="7" fillId="3" borderId="0" xfId="1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0" fillId="3" borderId="0" xfId="10" applyFont="1" applyFill="1" applyAlignment="1">
      <alignment vertical="center"/>
    </xf>
    <xf numFmtId="0" fontId="23" fillId="3" borderId="0" xfId="10" applyFont="1" applyFill="1" applyAlignment="1">
      <alignment vertical="center"/>
    </xf>
    <xf numFmtId="0" fontId="19" fillId="3" borderId="0" xfId="1" applyFont="1" applyFill="1" applyAlignment="1">
      <alignment vertical="center" wrapText="1"/>
    </xf>
    <xf numFmtId="0" fontId="12" fillId="3" borderId="4" xfId="0" applyFont="1" applyFill="1" applyBorder="1" applyAlignment="1">
      <alignment wrapText="1"/>
    </xf>
    <xf numFmtId="0" fontId="4" fillId="3" borderId="0" xfId="0" applyFont="1" applyFill="1" applyAlignment="1">
      <alignment horizontal="right" vertical="center"/>
    </xf>
    <xf numFmtId="0" fontId="3" fillId="3" borderId="1" xfId="10" applyFont="1" applyFill="1" applyBorder="1" applyAlignment="1">
      <alignment horizontal="center" vertical="center" wrapText="1"/>
    </xf>
    <xf numFmtId="0" fontId="3" fillId="3" borderId="1" xfId="1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23" fillId="3" borderId="5" xfId="10" applyNumberFormat="1" applyFont="1" applyFill="1" applyBorder="1" applyAlignment="1">
      <alignment horizontal="center" vertical="center"/>
    </xf>
    <xf numFmtId="0" fontId="23" fillId="3" borderId="6" xfId="10" applyFont="1" applyFill="1" applyBorder="1" applyAlignment="1">
      <alignment horizontal="left" vertical="center"/>
    </xf>
    <xf numFmtId="166" fontId="23" fillId="3" borderId="6" xfId="10" applyNumberFormat="1" applyFont="1" applyFill="1" applyBorder="1" applyAlignment="1">
      <alignment vertical="center"/>
    </xf>
    <xf numFmtId="0" fontId="4" fillId="3" borderId="6" xfId="10" applyFont="1" applyFill="1" applyBorder="1" applyAlignment="1">
      <alignment vertical="center" wrapText="1"/>
    </xf>
    <xf numFmtId="166" fontId="4" fillId="3" borderId="6" xfId="10" applyNumberFormat="1" applyFont="1" applyFill="1" applyBorder="1" applyAlignment="1">
      <alignment horizontal="center" wrapText="1"/>
    </xf>
    <xf numFmtId="0" fontId="4" fillId="3" borderId="7" xfId="10" applyFont="1" applyFill="1" applyBorder="1" applyAlignment="1">
      <alignment vertical="center" wrapText="1"/>
    </xf>
    <xf numFmtId="166" fontId="4" fillId="3" borderId="8" xfId="10" applyNumberFormat="1" applyFont="1" applyFill="1" applyBorder="1" applyAlignment="1">
      <alignment horizontal="center" wrapText="1"/>
    </xf>
    <xf numFmtId="166" fontId="4" fillId="3" borderId="2" xfId="10" applyNumberFormat="1" applyFont="1" applyFill="1" applyBorder="1" applyAlignment="1">
      <alignment horizontal="center" wrapText="1"/>
    </xf>
    <xf numFmtId="166" fontId="4" fillId="3" borderId="9" xfId="10" applyNumberFormat="1" applyFont="1" applyFill="1" applyBorder="1" applyAlignment="1">
      <alignment horizontal="center" wrapText="1"/>
    </xf>
    <xf numFmtId="0" fontId="4" fillId="3" borderId="5" xfId="0" applyFont="1" applyFill="1" applyBorder="1" applyAlignment="1">
      <alignment vertical="center" wrapText="1"/>
    </xf>
    <xf numFmtId="166" fontId="4" fillId="3" borderId="0" xfId="10" applyNumberFormat="1" applyFont="1" applyFill="1" applyAlignment="1">
      <alignment horizontal="center" wrapText="1"/>
    </xf>
    <xf numFmtId="166" fontId="4" fillId="3" borderId="10" xfId="10" applyNumberFormat="1" applyFont="1" applyFill="1" applyBorder="1" applyAlignment="1">
      <alignment horizontal="center" wrapText="1"/>
    </xf>
    <xf numFmtId="0" fontId="4" fillId="3" borderId="11" xfId="0" applyFont="1" applyFill="1" applyBorder="1" applyAlignment="1">
      <alignment wrapText="1"/>
    </xf>
    <xf numFmtId="0" fontId="4" fillId="3" borderId="3" xfId="0" applyFont="1" applyFill="1" applyBorder="1" applyAlignment="1">
      <alignment horizontal="justify" wrapText="1"/>
    </xf>
    <xf numFmtId="166" fontId="4" fillId="3" borderId="4" xfId="10" applyNumberFormat="1" applyFont="1" applyFill="1" applyBorder="1" applyAlignment="1">
      <alignment horizontal="center" wrapText="1"/>
    </xf>
    <xf numFmtId="166" fontId="4" fillId="3" borderId="3" xfId="10" applyNumberFormat="1" applyFont="1" applyFill="1" applyBorder="1" applyAlignment="1">
      <alignment horizontal="center" wrapText="1"/>
    </xf>
    <xf numFmtId="166" fontId="4" fillId="3" borderId="12" xfId="10" applyNumberFormat="1" applyFont="1" applyFill="1" applyBorder="1" applyAlignment="1">
      <alignment horizontal="center" wrapText="1"/>
    </xf>
    <xf numFmtId="0" fontId="7" fillId="3" borderId="0" xfId="10" applyFont="1" applyFill="1" applyAlignment="1">
      <alignment horizontal="right" vertical="center"/>
    </xf>
    <xf numFmtId="166" fontId="5" fillId="3" borderId="0" xfId="0" applyNumberFormat="1" applyFont="1" applyFill="1"/>
    <xf numFmtId="166" fontId="7" fillId="3" borderId="0" xfId="10" applyNumberFormat="1" applyFont="1" applyFill="1" applyAlignment="1">
      <alignment vertical="center"/>
    </xf>
    <xf numFmtId="166" fontId="31" fillId="3" borderId="0" xfId="0" applyNumberFormat="1" applyFont="1" applyFill="1" applyAlignment="1">
      <alignment horizontal="center"/>
    </xf>
    <xf numFmtId="43" fontId="31" fillId="3" borderId="0" xfId="13" applyFont="1" applyFill="1" applyAlignment="1">
      <alignment vertical="center"/>
    </xf>
    <xf numFmtId="0" fontId="32" fillId="3" borderId="0" xfId="10" applyFont="1" applyFill="1" applyAlignment="1">
      <alignment vertical="center"/>
    </xf>
    <xf numFmtId="0" fontId="32" fillId="3" borderId="0" xfId="10" applyFont="1" applyFill="1" applyAlignment="1">
      <alignment horizontal="right" vertical="center"/>
    </xf>
    <xf numFmtId="166" fontId="27" fillId="3" borderId="0" xfId="10" applyNumberFormat="1" applyFont="1" applyFill="1" applyAlignment="1">
      <alignment horizontal="right" vertical="center"/>
    </xf>
    <xf numFmtId="166" fontId="12" fillId="3" borderId="0" xfId="10" applyNumberFormat="1" applyFont="1" applyFill="1" applyAlignment="1">
      <alignment horizontal="right" vertical="center"/>
    </xf>
    <xf numFmtId="166" fontId="27" fillId="3" borderId="0" xfId="13" applyNumberFormat="1" applyFont="1" applyFill="1" applyAlignment="1">
      <alignment horizontal="right" vertical="center"/>
    </xf>
    <xf numFmtId="166" fontId="27" fillId="3" borderId="0" xfId="0" applyNumberFormat="1" applyFont="1" applyFill="1" applyAlignment="1">
      <alignment horizontal="right" vertical="center"/>
    </xf>
    <xf numFmtId="0" fontId="18" fillId="0" borderId="0" xfId="1" applyFont="1" applyFill="1" applyAlignment="1">
      <alignment vertical="center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3" borderId="1" xfId="1" applyNumberFormat="1" applyFont="1" applyFill="1" applyBorder="1" applyAlignment="1">
      <alignment horizontal="justify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 applyProtection="1">
      <alignment horizontal="justify" vertical="center" wrapText="1"/>
    </xf>
    <xf numFmtId="49" fontId="4" fillId="0" borderId="13" xfId="0" applyNumberFormat="1" applyFont="1" applyFill="1" applyBorder="1" applyAlignment="1" applyProtection="1">
      <alignment horizontal="center" vertical="center"/>
    </xf>
    <xf numFmtId="166" fontId="4" fillId="0" borderId="1" xfId="0" applyNumberFormat="1" applyFont="1" applyFill="1" applyBorder="1" applyAlignment="1">
      <alignment vertical="center"/>
    </xf>
    <xf numFmtId="166" fontId="4" fillId="3" borderId="1" xfId="1" applyNumberFormat="1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justify" vertical="center" wrapText="1"/>
    </xf>
    <xf numFmtId="166" fontId="3" fillId="0" borderId="1" xfId="0" applyNumberFormat="1" applyFont="1" applyFill="1" applyBorder="1" applyAlignment="1">
      <alignment vertical="center"/>
    </xf>
    <xf numFmtId="0" fontId="3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3" fillId="0" borderId="1" xfId="2" applyFont="1" applyFill="1" applyBorder="1" applyAlignment="1">
      <alignment horizontal="justify" vertical="center" wrapText="1"/>
    </xf>
    <xf numFmtId="166" fontId="4" fillId="0" borderId="1" xfId="1" applyNumberFormat="1" applyFont="1" applyFill="1" applyBorder="1" applyAlignment="1">
      <alignment vertical="center"/>
    </xf>
    <xf numFmtId="0" fontId="17" fillId="0" borderId="0" xfId="1" applyFont="1" applyFill="1" applyAlignment="1">
      <alignment vertical="center"/>
    </xf>
    <xf numFmtId="166" fontId="5" fillId="0" borderId="1" xfId="1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4" fontId="5" fillId="0" borderId="0" xfId="12" applyFont="1" applyFill="1" applyAlignment="1">
      <alignment vertical="center"/>
    </xf>
    <xf numFmtId="0" fontId="33" fillId="0" borderId="0" xfId="1" applyFont="1" applyFill="1" applyAlignment="1">
      <alignment horizontal="center" vertical="center"/>
    </xf>
    <xf numFmtId="166" fontId="5" fillId="0" borderId="0" xfId="1" applyNumberFormat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justify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justify" vertical="center"/>
    </xf>
    <xf numFmtId="0" fontId="4" fillId="0" borderId="0" xfId="1" applyFont="1" applyFill="1" applyAlignment="1">
      <alignment horizontal="right" vertical="center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right" vertical="center" wrapText="1"/>
    </xf>
    <xf numFmtId="44" fontId="3" fillId="0" borderId="1" xfId="12" applyFont="1" applyFill="1" applyBorder="1" applyAlignment="1">
      <alignment horizontal="center" vertical="center" wrapText="1"/>
    </xf>
    <xf numFmtId="44" fontId="4" fillId="0" borderId="1" xfId="12" applyFont="1" applyFill="1" applyBorder="1" applyAlignment="1">
      <alignment horizontal="center" vertical="center" wrapText="1"/>
    </xf>
    <xf numFmtId="44" fontId="3" fillId="0" borderId="1" xfId="12" applyFont="1" applyFill="1" applyBorder="1" applyAlignment="1">
      <alignment horizontal="justify" vertical="center" wrapText="1"/>
    </xf>
    <xf numFmtId="166" fontId="3" fillId="0" borderId="1" xfId="12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165" fontId="3" fillId="0" borderId="1" xfId="1" applyNumberFormat="1" applyFont="1" applyFill="1" applyBorder="1" applyAlignment="1">
      <alignment horizontal="justify" vertical="center" wrapText="1"/>
    </xf>
    <xf numFmtId="165" fontId="4" fillId="0" borderId="1" xfId="1" applyNumberFormat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justify" vertical="center" wrapText="1"/>
    </xf>
    <xf numFmtId="166" fontId="3" fillId="0" borderId="1" xfId="1" applyNumberFormat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justify" vertical="center"/>
    </xf>
    <xf numFmtId="0" fontId="3" fillId="0" borderId="0" xfId="1" applyFont="1" applyFill="1" applyAlignment="1">
      <alignment horizontal="justify" vertical="center"/>
    </xf>
    <xf numFmtId="0" fontId="4" fillId="3" borderId="6" xfId="10" applyFont="1" applyFill="1" applyBorder="1" applyAlignment="1">
      <alignment horizontal="justify" wrapText="1"/>
    </xf>
    <xf numFmtId="0" fontId="4" fillId="3" borderId="2" xfId="10" applyFont="1" applyFill="1" applyBorder="1" applyAlignment="1">
      <alignment horizontal="justify" wrapText="1"/>
    </xf>
    <xf numFmtId="0" fontId="4" fillId="3" borderId="6" xfId="0" applyFont="1" applyFill="1" applyBorder="1" applyAlignment="1">
      <alignment horizontal="justify" wrapText="1"/>
    </xf>
    <xf numFmtId="166" fontId="4" fillId="0" borderId="0" xfId="2" applyNumberFormat="1" applyFont="1" applyFill="1" applyAlignment="1">
      <alignment horizontal="left" vertical="center"/>
    </xf>
    <xf numFmtId="166" fontId="4" fillId="0" borderId="0" xfId="0" applyNumberFormat="1" applyFont="1" applyFill="1" applyAlignment="1">
      <alignment horizontal="left" vertical="center"/>
    </xf>
    <xf numFmtId="166" fontId="4" fillId="0" borderId="0" xfId="0" applyNumberFormat="1" applyFont="1" applyFill="1" applyAlignment="1">
      <alignment vertical="center"/>
    </xf>
    <xf numFmtId="166" fontId="4" fillId="3" borderId="0" xfId="0" applyNumberFormat="1" applyFont="1" applyFill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3" fillId="3" borderId="0" xfId="10" applyFont="1" applyFill="1" applyAlignment="1">
      <alignment horizontal="center" vertical="center" wrapText="1"/>
    </xf>
    <xf numFmtId="0" fontId="29" fillId="3" borderId="0" xfId="10" applyFont="1" applyFill="1" applyAlignment="1">
      <alignment horizontal="center" vertical="center"/>
    </xf>
    <xf numFmtId="0" fontId="9" fillId="3" borderId="2" xfId="10" applyFont="1" applyFill="1" applyBorder="1" applyAlignment="1">
      <alignment horizontal="center" wrapText="1"/>
    </xf>
    <xf numFmtId="0" fontId="9" fillId="3" borderId="3" xfId="10" applyFont="1" applyFill="1" applyBorder="1" applyAlignment="1">
      <alignment horizontal="center" wrapText="1"/>
    </xf>
    <xf numFmtId="0" fontId="3" fillId="3" borderId="1" xfId="10" applyFont="1" applyFill="1" applyBorder="1" applyAlignment="1">
      <alignment horizontal="justify" wrapText="1"/>
    </xf>
    <xf numFmtId="166" fontId="3" fillId="3" borderId="2" xfId="10" applyNumberFormat="1" applyFont="1" applyFill="1" applyBorder="1" applyAlignment="1">
      <alignment horizontal="center" wrapText="1"/>
    </xf>
    <xf numFmtId="166" fontId="3" fillId="3" borderId="3" xfId="10" applyNumberFormat="1" applyFont="1" applyFill="1" applyBorder="1" applyAlignment="1">
      <alignment horizontal="center" wrapText="1"/>
    </xf>
    <xf numFmtId="0" fontId="3" fillId="3" borderId="0" xfId="0" applyFont="1" applyFill="1" applyAlignment="1">
      <alignment horizontal="center" vertical="center" wrapText="1"/>
    </xf>
    <xf numFmtId="3" fontId="3" fillId="0" borderId="0" xfId="18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13" xfId="5" applyFont="1" applyFill="1" applyBorder="1" applyAlignment="1">
      <alignment horizontal="justify" vertical="center" wrapText="1"/>
    </xf>
    <xf numFmtId="0" fontId="18" fillId="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/>
    </xf>
    <xf numFmtId="49" fontId="3" fillId="0" borderId="13" xfId="17" applyNumberFormat="1" applyFont="1" applyFill="1" applyBorder="1" applyAlignment="1">
      <alignment horizontal="justify" vertical="center" wrapText="1"/>
    </xf>
    <xf numFmtId="166" fontId="3" fillId="0" borderId="1" xfId="4" applyNumberFormat="1" applyFont="1" applyFill="1" applyBorder="1" applyAlignment="1">
      <alignment vertical="center"/>
    </xf>
    <xf numFmtId="49" fontId="4" fillId="0" borderId="13" xfId="5" applyNumberFormat="1" applyFont="1" applyFill="1" applyBorder="1" applyAlignment="1">
      <alignment horizontal="justify" vertical="center" wrapText="1"/>
    </xf>
    <xf numFmtId="0" fontId="4" fillId="0" borderId="1" xfId="16" applyFont="1" applyBorder="1" applyAlignment="1">
      <alignment horizontal="justify" vertical="center" wrapText="1"/>
    </xf>
    <xf numFmtId="49" fontId="4" fillId="3" borderId="13" xfId="5" applyNumberFormat="1" applyFont="1" applyFill="1" applyBorder="1" applyAlignment="1">
      <alignment horizontal="justify" vertical="center"/>
    </xf>
    <xf numFmtId="166" fontId="3" fillId="0" borderId="1" xfId="4" applyNumberFormat="1" applyFont="1" applyFill="1" applyBorder="1" applyAlignment="1">
      <alignment vertical="center" wrapText="1"/>
    </xf>
    <xf numFmtId="0" fontId="4" fillId="0" borderId="13" xfId="5" applyFont="1" applyFill="1" applyBorder="1" applyAlignment="1">
      <alignment horizontal="justify" vertical="center" wrapText="1"/>
    </xf>
    <xf numFmtId="166" fontId="4" fillId="0" borderId="1" xfId="17" applyNumberFormat="1" applyFont="1" applyFill="1" applyBorder="1" applyAlignment="1">
      <alignment vertical="center"/>
    </xf>
    <xf numFmtId="166" fontId="3" fillId="0" borderId="1" xfId="17" applyNumberFormat="1" applyFont="1" applyFill="1" applyBorder="1" applyAlignment="1">
      <alignment vertical="center"/>
    </xf>
    <xf numFmtId="0" fontId="4" fillId="0" borderId="13" xfId="5" applyFont="1" applyFill="1" applyBorder="1" applyAlignment="1">
      <alignment horizontal="justify" vertical="center"/>
    </xf>
    <xf numFmtId="166" fontId="4" fillId="0" borderId="1" xfId="17" applyNumberFormat="1" applyFont="1" applyFill="1" applyBorder="1" applyAlignment="1">
      <alignment vertical="center" wrapText="1"/>
    </xf>
    <xf numFmtId="0" fontId="4" fillId="3" borderId="13" xfId="5" applyFont="1" applyFill="1" applyBorder="1" applyAlignment="1">
      <alignment horizontal="justify" vertical="center" wrapText="1"/>
    </xf>
    <xf numFmtId="166" fontId="4" fillId="3" borderId="1" xfId="17" applyNumberFormat="1" applyFont="1" applyFill="1" applyBorder="1" applyAlignment="1">
      <alignment vertical="center"/>
    </xf>
    <xf numFmtId="166" fontId="4" fillId="3" borderId="1" xfId="17" applyNumberFormat="1" applyFont="1" applyFill="1" applyBorder="1" applyAlignment="1" applyProtection="1">
      <alignment horizontal="right" vertical="center" wrapText="1"/>
    </xf>
    <xf numFmtId="0" fontId="12" fillId="0" borderId="0" xfId="16" applyFont="1" applyBorder="1" applyAlignment="1">
      <alignment vertical="center" wrapText="1"/>
    </xf>
    <xf numFmtId="0" fontId="4" fillId="0" borderId="1" xfId="17" applyFont="1" applyFill="1" applyBorder="1" applyAlignment="1">
      <alignment horizontal="justify" vertical="center"/>
    </xf>
    <xf numFmtId="0" fontId="4" fillId="0" borderId="9" xfId="5" applyFont="1" applyFill="1" applyBorder="1" applyAlignment="1">
      <alignment horizontal="justify" vertical="center" wrapText="1"/>
    </xf>
    <xf numFmtId="0" fontId="4" fillId="0" borderId="13" xfId="17" applyFont="1" applyFill="1" applyBorder="1" applyAlignment="1">
      <alignment horizontal="justify" vertical="center" wrapText="1"/>
    </xf>
    <xf numFmtId="0" fontId="15" fillId="0" borderId="13" xfId="5" applyFont="1" applyFill="1" applyBorder="1" applyAlignment="1">
      <alignment horizontal="justify" vertical="center" wrapText="1"/>
    </xf>
    <xf numFmtId="166" fontId="15" fillId="3" borderId="1" xfId="17" applyNumberFormat="1" applyFont="1" applyFill="1" applyBorder="1" applyAlignment="1">
      <alignment vertical="center"/>
    </xf>
    <xf numFmtId="49" fontId="4" fillId="0" borderId="13" xfId="17" applyNumberFormat="1" applyFont="1" applyBorder="1" applyAlignment="1" applyProtection="1">
      <alignment horizontal="justify" vertical="center" wrapText="1"/>
    </xf>
    <xf numFmtId="166" fontId="4" fillId="0" borderId="1" xfId="17" applyNumberFormat="1" applyFont="1" applyBorder="1" applyAlignment="1" applyProtection="1">
      <alignment horizontal="right" vertical="center" wrapText="1"/>
    </xf>
    <xf numFmtId="0" fontId="4" fillId="0" borderId="13" xfId="17" applyFont="1" applyFill="1" applyBorder="1" applyAlignment="1">
      <alignment horizontal="justify" vertical="center"/>
    </xf>
    <xf numFmtId="49" fontId="4" fillId="0" borderId="13" xfId="17" applyNumberFormat="1" applyFont="1" applyBorder="1" applyAlignment="1" applyProtection="1">
      <alignment horizontal="left" vertical="center" wrapText="1"/>
    </xf>
    <xf numFmtId="0" fontId="14" fillId="0" borderId="1" xfId="17" applyFont="1" applyFill="1" applyBorder="1" applyAlignment="1">
      <alignment vertical="center"/>
    </xf>
    <xf numFmtId="49" fontId="3" fillId="0" borderId="13" xfId="17" applyNumberFormat="1" applyFont="1" applyFill="1" applyBorder="1" applyAlignment="1">
      <alignment horizontal="left" vertical="center" wrapText="1"/>
    </xf>
  </cellXfs>
  <cellStyles count="19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" xfId="15"/>
    <cellStyle name="Обычный 20" xfId="5"/>
    <cellStyle name="Обычный 20 2" xfId="16"/>
    <cellStyle name="Обычный 3" xfId="17"/>
    <cellStyle name="Обычный 5 2" xfId="14"/>
    <cellStyle name="Обычный_к думе 2009-2011 г. 2" xfId="2"/>
    <cellStyle name="Обычный_Лист1" xfId="18"/>
    <cellStyle name="Обычный_прил.3,5,7  к реш.  Расходы 2009-2011" xfId="10"/>
    <cellStyle name="Процентный 2" xfId="7"/>
    <cellStyle name="Финансовый" xfId="13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CCCC"/>
      <color rgb="FF0000FF"/>
      <color rgb="FF66FF99"/>
      <color rgb="FFFFCCFF"/>
      <color rgb="FFFFFFCC"/>
      <color rgb="FFFFCC99"/>
      <color rgb="FFFF99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G547"/>
  <sheetViews>
    <sheetView zoomScaleNormal="100" workbookViewId="0">
      <selection activeCell="A508" sqref="A1:XFD1048576"/>
    </sheetView>
  </sheetViews>
  <sheetFormatPr defaultColWidth="9.140625" defaultRowHeight="15.75" x14ac:dyDescent="0.2"/>
  <cols>
    <col min="1" max="1" width="14.5703125" style="33" customWidth="1"/>
    <col min="2" max="2" width="10" style="33" customWidth="1"/>
    <col min="3" max="3" width="68.42578125" style="34" customWidth="1"/>
    <col min="4" max="4" width="18.28515625" style="20" customWidth="1"/>
    <col min="5" max="5" width="18.85546875" style="20" customWidth="1"/>
    <col min="6" max="6" width="18.140625" style="20" customWidth="1"/>
    <col min="7" max="8" width="17.140625" style="222" customWidth="1"/>
    <col min="9" max="16384" width="9.140625" style="222"/>
  </cols>
  <sheetData>
    <row r="1" spans="1:6" x14ac:dyDescent="0.2">
      <c r="E1" s="194" t="s">
        <v>715</v>
      </c>
    </row>
    <row r="2" spans="1:6" x14ac:dyDescent="0.2">
      <c r="E2" s="195" t="s">
        <v>288</v>
      </c>
    </row>
    <row r="3" spans="1:6" x14ac:dyDescent="0.2">
      <c r="E3" s="196" t="s">
        <v>328</v>
      </c>
    </row>
    <row r="4" spans="1:6" x14ac:dyDescent="0.2">
      <c r="E4" s="197" t="s">
        <v>351</v>
      </c>
    </row>
    <row r="6" spans="1:6" ht="39.75" customHeight="1" x14ac:dyDescent="0.2">
      <c r="A6" s="223" t="s">
        <v>665</v>
      </c>
      <c r="B6" s="223"/>
      <c r="C6" s="223"/>
      <c r="D6" s="223"/>
      <c r="E6" s="223"/>
      <c r="F6" s="223"/>
    </row>
    <row r="8" spans="1:6" x14ac:dyDescent="0.2">
      <c r="F8" s="20" t="s">
        <v>271</v>
      </c>
    </row>
    <row r="9" spans="1:6" ht="47.25" x14ac:dyDescent="0.2">
      <c r="A9" s="142" t="s">
        <v>125</v>
      </c>
      <c r="B9" s="142" t="s">
        <v>126</v>
      </c>
      <c r="C9" s="143" t="s">
        <v>112</v>
      </c>
      <c r="D9" s="198" t="s">
        <v>666</v>
      </c>
      <c r="E9" s="198" t="s">
        <v>667</v>
      </c>
      <c r="F9" s="198" t="s">
        <v>668</v>
      </c>
    </row>
    <row r="10" spans="1:6" x14ac:dyDescent="0.2">
      <c r="A10" s="142" t="s">
        <v>113</v>
      </c>
      <c r="B10" s="142" t="s">
        <v>114</v>
      </c>
      <c r="C10" s="143">
        <v>3</v>
      </c>
      <c r="D10" s="198" t="s">
        <v>115</v>
      </c>
      <c r="E10" s="198" t="s">
        <v>272</v>
      </c>
      <c r="F10" s="198" t="s">
        <v>116</v>
      </c>
    </row>
    <row r="11" spans="1:6" ht="31.5" x14ac:dyDescent="0.2">
      <c r="A11" s="9" t="s">
        <v>66</v>
      </c>
      <c r="B11" s="9"/>
      <c r="C11" s="51" t="s">
        <v>296</v>
      </c>
      <c r="D11" s="10">
        <f>D12+D20+D29</f>
        <v>2273687.6999999997</v>
      </c>
      <c r="E11" s="10">
        <f>E12+E20+E29</f>
        <v>2260744.6088999999</v>
      </c>
      <c r="F11" s="10">
        <f>F12+F20+F29</f>
        <v>2260742.3088999996</v>
      </c>
    </row>
    <row r="12" spans="1:6" x14ac:dyDescent="0.2">
      <c r="A12" s="9" t="s">
        <v>67</v>
      </c>
      <c r="B12" s="9"/>
      <c r="C12" s="51" t="s">
        <v>369</v>
      </c>
      <c r="D12" s="10">
        <f>D13</f>
        <v>104752.1</v>
      </c>
      <c r="E12" s="10">
        <f>E13</f>
        <v>105210.59999999999</v>
      </c>
      <c r="F12" s="10">
        <f>F13</f>
        <v>105233.20000000001</v>
      </c>
    </row>
    <row r="13" spans="1:6" x14ac:dyDescent="0.2">
      <c r="A13" s="9" t="s">
        <v>370</v>
      </c>
      <c r="B13" s="9"/>
      <c r="C13" s="51" t="s">
        <v>371</v>
      </c>
      <c r="D13" s="10">
        <f>D14+D16+D18</f>
        <v>104752.1</v>
      </c>
      <c r="E13" s="10">
        <f>E14+E16+E18</f>
        <v>105210.59999999999</v>
      </c>
      <c r="F13" s="10">
        <f>F14+F16+F18</f>
        <v>105233.20000000001</v>
      </c>
    </row>
    <row r="14" spans="1:6" ht="129.75" customHeight="1" x14ac:dyDescent="0.2">
      <c r="A14" s="9" t="s">
        <v>372</v>
      </c>
      <c r="B14" s="9"/>
      <c r="C14" s="51" t="s">
        <v>639</v>
      </c>
      <c r="D14" s="10">
        <f>D15</f>
        <v>978.9</v>
      </c>
      <c r="E14" s="10">
        <f>E15</f>
        <v>978.9</v>
      </c>
      <c r="F14" s="10">
        <f>F15</f>
        <v>978.9</v>
      </c>
    </row>
    <row r="15" spans="1:6" ht="31.5" x14ac:dyDescent="0.2">
      <c r="A15" s="14" t="s">
        <v>372</v>
      </c>
      <c r="B15" s="14" t="s">
        <v>28</v>
      </c>
      <c r="C15" s="19" t="s">
        <v>29</v>
      </c>
      <c r="D15" s="12">
        <v>978.9</v>
      </c>
      <c r="E15" s="12">
        <v>978.9</v>
      </c>
      <c r="F15" s="11">
        <v>978.9</v>
      </c>
    </row>
    <row r="16" spans="1:6" ht="63" x14ac:dyDescent="0.2">
      <c r="A16" s="9" t="s">
        <v>373</v>
      </c>
      <c r="B16" s="9"/>
      <c r="C16" s="51" t="s">
        <v>340</v>
      </c>
      <c r="D16" s="10">
        <f>D17</f>
        <v>1574.7</v>
      </c>
      <c r="E16" s="10">
        <f>E17</f>
        <v>2040.8</v>
      </c>
      <c r="F16" s="10">
        <f>F17</f>
        <v>2065.1999999999998</v>
      </c>
    </row>
    <row r="17" spans="1:6" ht="31.5" x14ac:dyDescent="0.2">
      <c r="A17" s="14" t="s">
        <v>373</v>
      </c>
      <c r="B17" s="14" t="s">
        <v>28</v>
      </c>
      <c r="C17" s="19" t="s">
        <v>29</v>
      </c>
      <c r="D17" s="12">
        <v>1574.7</v>
      </c>
      <c r="E17" s="12">
        <v>2040.8</v>
      </c>
      <c r="F17" s="11">
        <v>2065.1999999999998</v>
      </c>
    </row>
    <row r="18" spans="1:6" ht="47.25" x14ac:dyDescent="0.2">
      <c r="A18" s="9" t="s">
        <v>374</v>
      </c>
      <c r="B18" s="9"/>
      <c r="C18" s="51" t="s">
        <v>263</v>
      </c>
      <c r="D18" s="10">
        <f>D19</f>
        <v>102198.5</v>
      </c>
      <c r="E18" s="10">
        <f>E19</f>
        <v>102190.9</v>
      </c>
      <c r="F18" s="10">
        <f>F19</f>
        <v>102189.1</v>
      </c>
    </row>
    <row r="19" spans="1:6" ht="31.5" x14ac:dyDescent="0.2">
      <c r="A19" s="14" t="s">
        <v>374</v>
      </c>
      <c r="B19" s="14" t="s">
        <v>28</v>
      </c>
      <c r="C19" s="19" t="s">
        <v>29</v>
      </c>
      <c r="D19" s="12">
        <v>102198.5</v>
      </c>
      <c r="E19" s="12">
        <v>102190.9</v>
      </c>
      <c r="F19" s="11">
        <v>102189.1</v>
      </c>
    </row>
    <row r="20" spans="1:6" x14ac:dyDescent="0.2">
      <c r="A20" s="9" t="s">
        <v>375</v>
      </c>
      <c r="B20" s="9"/>
      <c r="C20" s="51" t="s">
        <v>376</v>
      </c>
      <c r="D20" s="10">
        <f>D21+D26</f>
        <v>6660</v>
      </c>
      <c r="E20" s="10">
        <f>E21+E26</f>
        <v>8562.2089000000014</v>
      </c>
      <c r="F20" s="10">
        <f>F21+F26</f>
        <v>14194.9089</v>
      </c>
    </row>
    <row r="21" spans="1:6" ht="31.5" x14ac:dyDescent="0.2">
      <c r="A21" s="9" t="s">
        <v>377</v>
      </c>
      <c r="B21" s="9"/>
      <c r="C21" s="51" t="s">
        <v>378</v>
      </c>
      <c r="D21" s="10"/>
      <c r="E21" s="10">
        <f>E22+E24</f>
        <v>8562.2089000000014</v>
      </c>
      <c r="F21" s="10">
        <f>F22+F24</f>
        <v>4194.9089000000004</v>
      </c>
    </row>
    <row r="22" spans="1:6" x14ac:dyDescent="0.2">
      <c r="A22" s="9" t="s">
        <v>379</v>
      </c>
      <c r="B22" s="9"/>
      <c r="C22" s="224" t="s">
        <v>763</v>
      </c>
      <c r="D22" s="10"/>
      <c r="E22" s="10">
        <f>E23</f>
        <v>4194.9089000000004</v>
      </c>
      <c r="F22" s="10">
        <f>F23</f>
        <v>4194.9089000000004</v>
      </c>
    </row>
    <row r="23" spans="1:6" ht="31.5" x14ac:dyDescent="0.2">
      <c r="A23" s="14" t="s">
        <v>379</v>
      </c>
      <c r="B23" s="14" t="s">
        <v>28</v>
      </c>
      <c r="C23" s="57" t="s">
        <v>29</v>
      </c>
      <c r="D23" s="12"/>
      <c r="E23" s="12">
        <f>2739.1289+1455.78</f>
        <v>4194.9089000000004</v>
      </c>
      <c r="F23" s="12">
        <f>2739.1289+1455.78</f>
        <v>4194.9089000000004</v>
      </c>
    </row>
    <row r="24" spans="1:6" ht="31.5" x14ac:dyDescent="0.2">
      <c r="A24" s="9" t="s">
        <v>379</v>
      </c>
      <c r="B24" s="9"/>
      <c r="C24" s="51" t="s">
        <v>764</v>
      </c>
      <c r="D24" s="10"/>
      <c r="E24" s="10">
        <f>E25</f>
        <v>4367.3</v>
      </c>
      <c r="F24" s="10"/>
    </row>
    <row r="25" spans="1:6" ht="31.5" x14ac:dyDescent="0.2">
      <c r="A25" s="14" t="s">
        <v>379</v>
      </c>
      <c r="B25" s="14" t="s">
        <v>28</v>
      </c>
      <c r="C25" s="57" t="s">
        <v>29</v>
      </c>
      <c r="D25" s="12"/>
      <c r="E25" s="12">
        <v>4367.3</v>
      </c>
      <c r="F25" s="11"/>
    </row>
    <row r="26" spans="1:6" s="225" customFormat="1" x14ac:dyDescent="0.2">
      <c r="A26" s="5" t="s">
        <v>633</v>
      </c>
      <c r="B26" s="5"/>
      <c r="C26" s="21" t="s">
        <v>380</v>
      </c>
      <c r="D26" s="10">
        <f t="shared" ref="D26:F27" si="0">D27</f>
        <v>6660</v>
      </c>
      <c r="E26" s="10"/>
      <c r="F26" s="10">
        <f t="shared" si="0"/>
        <v>10000</v>
      </c>
    </row>
    <row r="27" spans="1:6" ht="31.5" x14ac:dyDescent="0.2">
      <c r="A27" s="5" t="s">
        <v>381</v>
      </c>
      <c r="B27" s="5"/>
      <c r="C27" s="21" t="s">
        <v>239</v>
      </c>
      <c r="D27" s="10">
        <f t="shared" si="0"/>
        <v>6660</v>
      </c>
      <c r="E27" s="10"/>
      <c r="F27" s="10">
        <f t="shared" si="0"/>
        <v>10000</v>
      </c>
    </row>
    <row r="28" spans="1:6" ht="31.5" x14ac:dyDescent="0.2">
      <c r="A28" s="25" t="s">
        <v>381</v>
      </c>
      <c r="B28" s="25" t="s">
        <v>28</v>
      </c>
      <c r="C28" s="140" t="s">
        <v>29</v>
      </c>
      <c r="D28" s="12">
        <v>6660</v>
      </c>
      <c r="E28" s="12"/>
      <c r="F28" s="11">
        <v>10000</v>
      </c>
    </row>
    <row r="29" spans="1:6" x14ac:dyDescent="0.2">
      <c r="A29" s="9" t="s">
        <v>382</v>
      </c>
      <c r="B29" s="9"/>
      <c r="C29" s="51" t="s">
        <v>383</v>
      </c>
      <c r="D29" s="10">
        <f>D30+D43+D69</f>
        <v>2162275.5999999996</v>
      </c>
      <c r="E29" s="10">
        <f>E30+E43+E69</f>
        <v>2146971.7999999998</v>
      </c>
      <c r="F29" s="10">
        <f>F30+F43+F69</f>
        <v>2141314.1999999997</v>
      </c>
    </row>
    <row r="30" spans="1:6" ht="31.5" x14ac:dyDescent="0.2">
      <c r="A30" s="5" t="s">
        <v>384</v>
      </c>
      <c r="B30" s="5"/>
      <c r="C30" s="21" t="s">
        <v>636</v>
      </c>
      <c r="D30" s="10">
        <f>D31+D33+D35+D37+D39+D41</f>
        <v>14222.3</v>
      </c>
      <c r="E30" s="10">
        <f>E31+E33+E35+E37+E39+E41</f>
        <v>6347</v>
      </c>
      <c r="F30" s="10">
        <f>F31+F33+F35+F37+F39+F41</f>
        <v>6347</v>
      </c>
    </row>
    <row r="31" spans="1:6" x14ac:dyDescent="0.2">
      <c r="A31" s="9" t="s">
        <v>385</v>
      </c>
      <c r="B31" s="9"/>
      <c r="C31" s="51" t="s">
        <v>120</v>
      </c>
      <c r="D31" s="10">
        <f>D32</f>
        <v>147</v>
      </c>
      <c r="E31" s="10">
        <f>E32</f>
        <v>147</v>
      </c>
      <c r="F31" s="10">
        <f>F32</f>
        <v>147</v>
      </c>
    </row>
    <row r="32" spans="1:6" ht="31.5" x14ac:dyDescent="0.2">
      <c r="A32" s="14" t="s">
        <v>385</v>
      </c>
      <c r="B32" s="15" t="s">
        <v>28</v>
      </c>
      <c r="C32" s="19" t="s">
        <v>29</v>
      </c>
      <c r="D32" s="12">
        <v>147</v>
      </c>
      <c r="E32" s="12">
        <v>147</v>
      </c>
      <c r="F32" s="12">
        <v>147</v>
      </c>
    </row>
    <row r="33" spans="1:6" x14ac:dyDescent="0.2">
      <c r="A33" s="9" t="s">
        <v>386</v>
      </c>
      <c r="B33" s="9"/>
      <c r="C33" s="51" t="s">
        <v>244</v>
      </c>
      <c r="D33" s="10">
        <f>D34</f>
        <v>200</v>
      </c>
      <c r="E33" s="10">
        <f>E34</f>
        <v>200</v>
      </c>
      <c r="F33" s="10">
        <f>F34</f>
        <v>200</v>
      </c>
    </row>
    <row r="34" spans="1:6" ht="31.5" x14ac:dyDescent="0.2">
      <c r="A34" s="14" t="s">
        <v>386</v>
      </c>
      <c r="B34" s="15" t="s">
        <v>28</v>
      </c>
      <c r="C34" s="19" t="s">
        <v>29</v>
      </c>
      <c r="D34" s="12">
        <v>200</v>
      </c>
      <c r="E34" s="12">
        <v>200</v>
      </c>
      <c r="F34" s="12">
        <v>200</v>
      </c>
    </row>
    <row r="35" spans="1:6" ht="47.25" x14ac:dyDescent="0.2">
      <c r="A35" s="9" t="s">
        <v>387</v>
      </c>
      <c r="B35" s="9"/>
      <c r="C35" s="51" t="s">
        <v>388</v>
      </c>
      <c r="D35" s="10">
        <f>D36</f>
        <v>3000</v>
      </c>
      <c r="E35" s="10">
        <f>E36</f>
        <v>3000</v>
      </c>
      <c r="F35" s="10">
        <f>F36</f>
        <v>3000</v>
      </c>
    </row>
    <row r="36" spans="1:6" ht="31.5" x14ac:dyDescent="0.2">
      <c r="A36" s="14" t="s">
        <v>387</v>
      </c>
      <c r="B36" s="15" t="s">
        <v>28</v>
      </c>
      <c r="C36" s="19" t="s">
        <v>29</v>
      </c>
      <c r="D36" s="12">
        <v>3000</v>
      </c>
      <c r="E36" s="12">
        <v>3000</v>
      </c>
      <c r="F36" s="12">
        <v>3000</v>
      </c>
    </row>
    <row r="37" spans="1:6" ht="31.5" x14ac:dyDescent="0.2">
      <c r="A37" s="9" t="s">
        <v>389</v>
      </c>
      <c r="B37" s="9"/>
      <c r="C37" s="51" t="s">
        <v>390</v>
      </c>
      <c r="D37" s="10">
        <f>D38</f>
        <v>9175.2999999999993</v>
      </c>
      <c r="E37" s="10">
        <f>E38</f>
        <v>2000</v>
      </c>
      <c r="F37" s="10">
        <f>F38</f>
        <v>2000</v>
      </c>
    </row>
    <row r="38" spans="1:6" ht="31.5" x14ac:dyDescent="0.2">
      <c r="A38" s="14" t="s">
        <v>389</v>
      </c>
      <c r="B38" s="15" t="s">
        <v>28</v>
      </c>
      <c r="C38" s="19" t="s">
        <v>29</v>
      </c>
      <c r="D38" s="12">
        <f>7175.3+2000</f>
        <v>9175.2999999999993</v>
      </c>
      <c r="E38" s="12">
        <v>2000</v>
      </c>
      <c r="F38" s="11">
        <v>2000</v>
      </c>
    </row>
    <row r="39" spans="1:6" ht="32.25" customHeight="1" x14ac:dyDescent="0.2">
      <c r="A39" s="9" t="s">
        <v>391</v>
      </c>
      <c r="B39" s="9"/>
      <c r="C39" s="51" t="s">
        <v>392</v>
      </c>
      <c r="D39" s="10">
        <f>D40</f>
        <v>1000</v>
      </c>
      <c r="E39" s="10">
        <f>E40</f>
        <v>1000</v>
      </c>
      <c r="F39" s="10">
        <f>F40</f>
        <v>1000</v>
      </c>
    </row>
    <row r="40" spans="1:6" ht="31.5" x14ac:dyDescent="0.2">
      <c r="A40" s="14" t="s">
        <v>391</v>
      </c>
      <c r="B40" s="15" t="s">
        <v>28</v>
      </c>
      <c r="C40" s="19" t="s">
        <v>29</v>
      </c>
      <c r="D40" s="12">
        <v>1000</v>
      </c>
      <c r="E40" s="12">
        <v>1000</v>
      </c>
      <c r="F40" s="12">
        <v>1000</v>
      </c>
    </row>
    <row r="41" spans="1:6" ht="31.5" x14ac:dyDescent="0.2">
      <c r="A41" s="9" t="s">
        <v>393</v>
      </c>
      <c r="B41" s="9"/>
      <c r="C41" s="51" t="s">
        <v>261</v>
      </c>
      <c r="D41" s="10">
        <f>D42</f>
        <v>700</v>
      </c>
      <c r="E41" s="10"/>
      <c r="F41" s="10"/>
    </row>
    <row r="42" spans="1:6" ht="31.5" x14ac:dyDescent="0.2">
      <c r="A42" s="14" t="s">
        <v>393</v>
      </c>
      <c r="B42" s="14" t="s">
        <v>28</v>
      </c>
      <c r="C42" s="19" t="s">
        <v>29</v>
      </c>
      <c r="D42" s="12">
        <v>700</v>
      </c>
      <c r="E42" s="12"/>
      <c r="F42" s="11"/>
    </row>
    <row r="43" spans="1:6" ht="47.25" x14ac:dyDescent="0.2">
      <c r="A43" s="9" t="s">
        <v>394</v>
      </c>
      <c r="B43" s="9"/>
      <c r="C43" s="51" t="s">
        <v>637</v>
      </c>
      <c r="D43" s="10">
        <f>D44+D47+D49+D51+D53+D55+D57+D63+D65+D67</f>
        <v>2108225</v>
      </c>
      <c r="E43" s="10">
        <f>E44+E47+E49+E51+E53+E55+E57+E63+E65+E67</f>
        <v>2100796.5</v>
      </c>
      <c r="F43" s="10">
        <f>F44+F47+F49+F51+F53+F55+F57+F63+F65+F67</f>
        <v>2095138.9</v>
      </c>
    </row>
    <row r="44" spans="1:6" x14ac:dyDescent="0.2">
      <c r="A44" s="9" t="s">
        <v>395</v>
      </c>
      <c r="B44" s="9"/>
      <c r="C44" s="21" t="s">
        <v>22</v>
      </c>
      <c r="D44" s="10">
        <f>D45+D46</f>
        <v>13411.1</v>
      </c>
      <c r="E44" s="10">
        <f>E45+E46</f>
        <v>13411.1</v>
      </c>
      <c r="F44" s="10">
        <f>F45+F46</f>
        <v>13411.1</v>
      </c>
    </row>
    <row r="45" spans="1:6" ht="63" x14ac:dyDescent="0.2">
      <c r="A45" s="14" t="s">
        <v>395</v>
      </c>
      <c r="B45" s="17" t="s">
        <v>3</v>
      </c>
      <c r="C45" s="19" t="s">
        <v>4</v>
      </c>
      <c r="D45" s="12">
        <v>13246.5</v>
      </c>
      <c r="E45" s="12">
        <v>13246.5</v>
      </c>
      <c r="F45" s="12">
        <v>13246.5</v>
      </c>
    </row>
    <row r="46" spans="1:6" ht="31.5" x14ac:dyDescent="0.2">
      <c r="A46" s="14" t="s">
        <v>395</v>
      </c>
      <c r="B46" s="17" t="s">
        <v>6</v>
      </c>
      <c r="C46" s="19" t="s">
        <v>7</v>
      </c>
      <c r="D46" s="12">
        <v>164.6</v>
      </c>
      <c r="E46" s="12">
        <f>164.6</f>
        <v>164.6</v>
      </c>
      <c r="F46" s="12">
        <v>164.6</v>
      </c>
    </row>
    <row r="47" spans="1:6" ht="31.5" x14ac:dyDescent="0.2">
      <c r="A47" s="9" t="s">
        <v>396</v>
      </c>
      <c r="B47" s="9"/>
      <c r="C47" s="51" t="s">
        <v>83</v>
      </c>
      <c r="D47" s="10">
        <f>D48</f>
        <v>145683.6</v>
      </c>
      <c r="E47" s="10">
        <f>E48</f>
        <v>145683.6</v>
      </c>
      <c r="F47" s="10">
        <f>F48</f>
        <v>145683.6</v>
      </c>
    </row>
    <row r="48" spans="1:6" ht="31.5" x14ac:dyDescent="0.2">
      <c r="A48" s="14" t="s">
        <v>396</v>
      </c>
      <c r="B48" s="15" t="s">
        <v>28</v>
      </c>
      <c r="C48" s="19" t="s">
        <v>29</v>
      </c>
      <c r="D48" s="12">
        <v>145683.6</v>
      </c>
      <c r="E48" s="12">
        <v>145683.6</v>
      </c>
      <c r="F48" s="12">
        <v>145683.6</v>
      </c>
    </row>
    <row r="49" spans="1:6" x14ac:dyDescent="0.2">
      <c r="A49" s="9" t="s">
        <v>397</v>
      </c>
      <c r="B49" s="9"/>
      <c r="C49" s="51" t="s">
        <v>85</v>
      </c>
      <c r="D49" s="10">
        <f>D50</f>
        <v>120972.1</v>
      </c>
      <c r="E49" s="10">
        <f>E50</f>
        <v>120961.1</v>
      </c>
      <c r="F49" s="10">
        <f>F50</f>
        <v>120961.1</v>
      </c>
    </row>
    <row r="50" spans="1:6" ht="31.5" x14ac:dyDescent="0.2">
      <c r="A50" s="14" t="s">
        <v>397</v>
      </c>
      <c r="B50" s="15" t="s">
        <v>28</v>
      </c>
      <c r="C50" s="19" t="s">
        <v>29</v>
      </c>
      <c r="D50" s="12">
        <f>120996.5-24.4</f>
        <v>120972.1</v>
      </c>
      <c r="E50" s="12">
        <f>120996.5-35.4</f>
        <v>120961.1</v>
      </c>
      <c r="F50" s="12">
        <f>120996.5-35.4</f>
        <v>120961.1</v>
      </c>
    </row>
    <row r="51" spans="1:6" x14ac:dyDescent="0.2">
      <c r="A51" s="9" t="s">
        <v>398</v>
      </c>
      <c r="B51" s="9"/>
      <c r="C51" s="51" t="s">
        <v>86</v>
      </c>
      <c r="D51" s="10">
        <f>D52</f>
        <v>118193.5</v>
      </c>
      <c r="E51" s="10">
        <f>E52</f>
        <v>118193.5</v>
      </c>
      <c r="F51" s="10">
        <f>F52</f>
        <v>118193.5</v>
      </c>
    </row>
    <row r="52" spans="1:6" ht="31.5" x14ac:dyDescent="0.2">
      <c r="A52" s="14" t="s">
        <v>398</v>
      </c>
      <c r="B52" s="15" t="s">
        <v>28</v>
      </c>
      <c r="C52" s="19" t="s">
        <v>29</v>
      </c>
      <c r="D52" s="12">
        <v>118193.5</v>
      </c>
      <c r="E52" s="12">
        <v>118193.5</v>
      </c>
      <c r="F52" s="12">
        <v>118193.5</v>
      </c>
    </row>
    <row r="53" spans="1:6" x14ac:dyDescent="0.2">
      <c r="A53" s="9" t="s">
        <v>399</v>
      </c>
      <c r="B53" s="9"/>
      <c r="C53" s="51" t="s">
        <v>69</v>
      </c>
      <c r="D53" s="10">
        <f>D54</f>
        <v>20260.900000000001</v>
      </c>
      <c r="E53" s="10">
        <f>E54</f>
        <v>20260.900000000001</v>
      </c>
      <c r="F53" s="10">
        <f>F54</f>
        <v>20260.900000000001</v>
      </c>
    </row>
    <row r="54" spans="1:6" ht="31.5" x14ac:dyDescent="0.2">
      <c r="A54" s="14" t="s">
        <v>399</v>
      </c>
      <c r="B54" s="15" t="s">
        <v>28</v>
      </c>
      <c r="C54" s="19" t="s">
        <v>29</v>
      </c>
      <c r="D54" s="12">
        <f>20260.9</f>
        <v>20260.900000000001</v>
      </c>
      <c r="E54" s="12">
        <v>20260.900000000001</v>
      </c>
      <c r="F54" s="12">
        <v>20260.900000000001</v>
      </c>
    </row>
    <row r="55" spans="1:6" ht="47.25" x14ac:dyDescent="0.2">
      <c r="A55" s="9" t="s">
        <v>400</v>
      </c>
      <c r="B55" s="9"/>
      <c r="C55" s="51" t="s">
        <v>84</v>
      </c>
      <c r="D55" s="10">
        <f>D56</f>
        <v>22221.599999999999</v>
      </c>
      <c r="E55" s="10">
        <f>E56</f>
        <v>22221.599999999999</v>
      </c>
      <c r="F55" s="10">
        <f>F56</f>
        <v>22221.599999999999</v>
      </c>
    </row>
    <row r="56" spans="1:6" ht="31.5" x14ac:dyDescent="0.2">
      <c r="A56" s="14" t="s">
        <v>400</v>
      </c>
      <c r="B56" s="15" t="s">
        <v>28</v>
      </c>
      <c r="C56" s="19" t="s">
        <v>29</v>
      </c>
      <c r="D56" s="12">
        <f>6287.7+15933.9</f>
        <v>22221.599999999999</v>
      </c>
      <c r="E56" s="12">
        <f>6287.7+15933.9</f>
        <v>22221.599999999999</v>
      </c>
      <c r="F56" s="12">
        <f>6287.7+15933.9</f>
        <v>22221.599999999999</v>
      </c>
    </row>
    <row r="57" spans="1:6" ht="31.5" x14ac:dyDescent="0.2">
      <c r="A57" s="9" t="s">
        <v>401</v>
      </c>
      <c r="B57" s="9"/>
      <c r="C57" s="51" t="s">
        <v>262</v>
      </c>
      <c r="D57" s="10">
        <f>D58+D60+D59+D61+D62</f>
        <v>1559912.5</v>
      </c>
      <c r="E57" s="10">
        <f>E58+E60+E59+E61+E62</f>
        <v>1554135.4000000001</v>
      </c>
      <c r="F57" s="10">
        <f>F58+F60+F59+F61+F62</f>
        <v>1548439.4</v>
      </c>
    </row>
    <row r="58" spans="1:6" ht="63" x14ac:dyDescent="0.2">
      <c r="A58" s="14" t="s">
        <v>401</v>
      </c>
      <c r="B58" s="14" t="s">
        <v>3</v>
      </c>
      <c r="C58" s="19" t="s">
        <v>4</v>
      </c>
      <c r="D58" s="12">
        <v>25468.1</v>
      </c>
      <c r="E58" s="12">
        <v>25372.1</v>
      </c>
      <c r="F58" s="11">
        <v>25275.5</v>
      </c>
    </row>
    <row r="59" spans="1:6" ht="31.5" x14ac:dyDescent="0.2">
      <c r="A59" s="14" t="s">
        <v>401</v>
      </c>
      <c r="B59" s="14" t="s">
        <v>6</v>
      </c>
      <c r="C59" s="19" t="s">
        <v>7</v>
      </c>
      <c r="D59" s="12">
        <v>217.49999999999997</v>
      </c>
      <c r="E59" s="12">
        <v>212.20000000000005</v>
      </c>
      <c r="F59" s="11">
        <v>210.69999999999993</v>
      </c>
    </row>
    <row r="60" spans="1:6" x14ac:dyDescent="0.2">
      <c r="A60" s="14" t="s">
        <v>401</v>
      </c>
      <c r="B60" s="14" t="s">
        <v>17</v>
      </c>
      <c r="C60" s="19" t="s">
        <v>18</v>
      </c>
      <c r="D60" s="12">
        <v>2880</v>
      </c>
      <c r="E60" s="12">
        <v>1950</v>
      </c>
      <c r="F60" s="11">
        <v>2150</v>
      </c>
    </row>
    <row r="61" spans="1:6" ht="31.5" x14ac:dyDescent="0.2">
      <c r="A61" s="14" t="s">
        <v>401</v>
      </c>
      <c r="B61" s="14" t="s">
        <v>28</v>
      </c>
      <c r="C61" s="19" t="s">
        <v>29</v>
      </c>
      <c r="D61" s="12">
        <v>1501497.4</v>
      </c>
      <c r="E61" s="12">
        <v>1496520.1</v>
      </c>
      <c r="F61" s="11">
        <v>1490722.2</v>
      </c>
    </row>
    <row r="62" spans="1:6" ht="18.75" customHeight="1" x14ac:dyDescent="0.2">
      <c r="A62" s="14" t="s">
        <v>401</v>
      </c>
      <c r="B62" s="14" t="s">
        <v>13</v>
      </c>
      <c r="C62" s="19" t="s">
        <v>14</v>
      </c>
      <c r="D62" s="12">
        <v>29849.5</v>
      </c>
      <c r="E62" s="12">
        <v>30081</v>
      </c>
      <c r="F62" s="11">
        <v>30081</v>
      </c>
    </row>
    <row r="63" spans="1:6" ht="189" x14ac:dyDescent="0.2">
      <c r="A63" s="9" t="s">
        <v>402</v>
      </c>
      <c r="B63" s="9"/>
      <c r="C63" s="144" t="s">
        <v>403</v>
      </c>
      <c r="D63" s="10">
        <f>D64</f>
        <v>580.69999999999993</v>
      </c>
      <c r="E63" s="10">
        <f>E64</f>
        <v>591.69999999999993</v>
      </c>
      <c r="F63" s="10">
        <f>F64</f>
        <v>591.69999999999993</v>
      </c>
    </row>
    <row r="64" spans="1:6" ht="31.5" x14ac:dyDescent="0.2">
      <c r="A64" s="14" t="s">
        <v>402</v>
      </c>
      <c r="B64" s="15" t="s">
        <v>28</v>
      </c>
      <c r="C64" s="19" t="s">
        <v>29</v>
      </c>
      <c r="D64" s="12">
        <f>556.3+24.4</f>
        <v>580.69999999999993</v>
      </c>
      <c r="E64" s="12">
        <f>556.3+35.4</f>
        <v>591.69999999999993</v>
      </c>
      <c r="F64" s="12">
        <f>556.3+35.4</f>
        <v>591.69999999999993</v>
      </c>
    </row>
    <row r="65" spans="1:6" ht="189" x14ac:dyDescent="0.2">
      <c r="A65" s="9" t="s">
        <v>402</v>
      </c>
      <c r="B65" s="9"/>
      <c r="C65" s="144" t="s">
        <v>403</v>
      </c>
      <c r="D65" s="10">
        <f>D66</f>
        <v>7162.1</v>
      </c>
      <c r="E65" s="10">
        <f>E66</f>
        <v>7297.5</v>
      </c>
      <c r="F65" s="10">
        <f>F66</f>
        <v>7297.5</v>
      </c>
    </row>
    <row r="66" spans="1:6" ht="31.5" x14ac:dyDescent="0.2">
      <c r="A66" s="14" t="s">
        <v>402</v>
      </c>
      <c r="B66" s="145" t="s">
        <v>28</v>
      </c>
      <c r="C66" s="19" t="s">
        <v>29</v>
      </c>
      <c r="D66" s="12">
        <v>7162.1</v>
      </c>
      <c r="E66" s="12">
        <v>7297.5</v>
      </c>
      <c r="F66" s="11">
        <v>7297.5</v>
      </c>
    </row>
    <row r="67" spans="1:6" ht="47.25" x14ac:dyDescent="0.2">
      <c r="A67" s="9" t="s">
        <v>404</v>
      </c>
      <c r="B67" s="9"/>
      <c r="C67" s="51" t="s">
        <v>264</v>
      </c>
      <c r="D67" s="10">
        <f>D68</f>
        <v>99826.9</v>
      </c>
      <c r="E67" s="10">
        <f>E68</f>
        <v>98040.1</v>
      </c>
      <c r="F67" s="10">
        <f>F68</f>
        <v>98078.5</v>
      </c>
    </row>
    <row r="68" spans="1:6" ht="31.5" x14ac:dyDescent="0.2">
      <c r="A68" s="14" t="s">
        <v>404</v>
      </c>
      <c r="B68" s="14" t="s">
        <v>28</v>
      </c>
      <c r="C68" s="19" t="s">
        <v>29</v>
      </c>
      <c r="D68" s="12">
        <v>99826.9</v>
      </c>
      <c r="E68" s="12">
        <v>98040.1</v>
      </c>
      <c r="F68" s="11">
        <v>98078.5</v>
      </c>
    </row>
    <row r="69" spans="1:6" ht="31.5" x14ac:dyDescent="0.2">
      <c r="A69" s="9" t="s">
        <v>405</v>
      </c>
      <c r="B69" s="9"/>
      <c r="C69" s="51" t="s">
        <v>638</v>
      </c>
      <c r="D69" s="10">
        <f>D70+D74+D77+D79+D81+D83+D88</f>
        <v>39828.299999999996</v>
      </c>
      <c r="E69" s="10">
        <f>E70+E74+E77+E79+E81+E83+E88</f>
        <v>39828.299999999996</v>
      </c>
      <c r="F69" s="10">
        <f>F70+F74+F77+F79+F81+F83+F88</f>
        <v>39828.299999999996</v>
      </c>
    </row>
    <row r="70" spans="1:6" ht="31.5" x14ac:dyDescent="0.2">
      <c r="A70" s="9" t="s">
        <v>406</v>
      </c>
      <c r="B70" s="9"/>
      <c r="C70" s="51" t="s">
        <v>241</v>
      </c>
      <c r="D70" s="10">
        <f>D71+D73+D72</f>
        <v>453.70000000000005</v>
      </c>
      <c r="E70" s="10">
        <f t="shared" ref="E70:F70" si="1">E71+E73+E72</f>
        <v>453.70000000000005</v>
      </c>
      <c r="F70" s="10">
        <f t="shared" si="1"/>
        <v>453.70000000000005</v>
      </c>
    </row>
    <row r="71" spans="1:6" ht="31.5" x14ac:dyDescent="0.2">
      <c r="A71" s="14" t="s">
        <v>406</v>
      </c>
      <c r="B71" s="17" t="s">
        <v>6</v>
      </c>
      <c r="C71" s="19" t="s">
        <v>7</v>
      </c>
      <c r="D71" s="12">
        <v>76.400000000000006</v>
      </c>
      <c r="E71" s="12">
        <v>76.400000000000006</v>
      </c>
      <c r="F71" s="12">
        <v>76.400000000000006</v>
      </c>
    </row>
    <row r="72" spans="1:6" x14ac:dyDescent="0.2">
      <c r="A72" s="14" t="s">
        <v>406</v>
      </c>
      <c r="B72" s="22" t="s">
        <v>17</v>
      </c>
      <c r="C72" s="53" t="s">
        <v>18</v>
      </c>
      <c r="D72" s="12">
        <v>20.399999999999999</v>
      </c>
      <c r="E72" s="12">
        <v>20.399999999999999</v>
      </c>
      <c r="F72" s="12">
        <v>20.399999999999999</v>
      </c>
    </row>
    <row r="73" spans="1:6" ht="31.5" x14ac:dyDescent="0.2">
      <c r="A73" s="14" t="s">
        <v>406</v>
      </c>
      <c r="B73" s="15" t="s">
        <v>28</v>
      </c>
      <c r="C73" s="19" t="s">
        <v>29</v>
      </c>
      <c r="D73" s="12">
        <f>377.3-20.4</f>
        <v>356.90000000000003</v>
      </c>
      <c r="E73" s="12">
        <f>377.3-20.4</f>
        <v>356.90000000000003</v>
      </c>
      <c r="F73" s="12">
        <f>377.3-20.4</f>
        <v>356.90000000000003</v>
      </c>
    </row>
    <row r="74" spans="1:6" x14ac:dyDescent="0.2">
      <c r="A74" s="9" t="s">
        <v>407</v>
      </c>
      <c r="B74" s="9"/>
      <c r="C74" s="51" t="s">
        <v>89</v>
      </c>
      <c r="D74" s="10">
        <f>D75+D76</f>
        <v>109.5</v>
      </c>
      <c r="E74" s="10">
        <f>E75+E76</f>
        <v>109.5</v>
      </c>
      <c r="F74" s="10">
        <f>F75+F76</f>
        <v>109.5</v>
      </c>
    </row>
    <row r="75" spans="1:6" x14ac:dyDescent="0.2">
      <c r="A75" s="14" t="s">
        <v>407</v>
      </c>
      <c r="B75" s="22" t="s">
        <v>17</v>
      </c>
      <c r="C75" s="53" t="s">
        <v>18</v>
      </c>
      <c r="D75" s="12">
        <v>85</v>
      </c>
      <c r="E75" s="12">
        <v>85</v>
      </c>
      <c r="F75" s="12">
        <v>85</v>
      </c>
    </row>
    <row r="76" spans="1:6" ht="31.5" x14ac:dyDescent="0.2">
      <c r="A76" s="14" t="s">
        <v>407</v>
      </c>
      <c r="B76" s="15" t="s">
        <v>28</v>
      </c>
      <c r="C76" s="19" t="s">
        <v>29</v>
      </c>
      <c r="D76" s="12">
        <v>24.5</v>
      </c>
      <c r="E76" s="12">
        <v>24.5</v>
      </c>
      <c r="F76" s="12">
        <v>24.5</v>
      </c>
    </row>
    <row r="77" spans="1:6" ht="31.5" x14ac:dyDescent="0.2">
      <c r="A77" s="9" t="s">
        <v>408</v>
      </c>
      <c r="B77" s="9"/>
      <c r="C77" s="51" t="s">
        <v>88</v>
      </c>
      <c r="D77" s="10">
        <f>D78</f>
        <v>97.3</v>
      </c>
      <c r="E77" s="10">
        <f>E78</f>
        <v>97.3</v>
      </c>
      <c r="F77" s="10">
        <f>F78</f>
        <v>97.3</v>
      </c>
    </row>
    <row r="78" spans="1:6" ht="31.5" x14ac:dyDescent="0.2">
      <c r="A78" s="14" t="s">
        <v>408</v>
      </c>
      <c r="B78" s="15" t="s">
        <v>28</v>
      </c>
      <c r="C78" s="19" t="s">
        <v>29</v>
      </c>
      <c r="D78" s="12">
        <v>97.3</v>
      </c>
      <c r="E78" s="12">
        <v>97.3</v>
      </c>
      <c r="F78" s="12">
        <v>97.3</v>
      </c>
    </row>
    <row r="79" spans="1:6" x14ac:dyDescent="0.2">
      <c r="A79" s="9" t="s">
        <v>409</v>
      </c>
      <c r="B79" s="9"/>
      <c r="C79" s="51" t="s">
        <v>87</v>
      </c>
      <c r="D79" s="10">
        <f>D80</f>
        <v>4500</v>
      </c>
      <c r="E79" s="10">
        <f>E80</f>
        <v>4500</v>
      </c>
      <c r="F79" s="10">
        <f>F80</f>
        <v>4500</v>
      </c>
    </row>
    <row r="80" spans="1:6" ht="31.5" x14ac:dyDescent="0.2">
      <c r="A80" s="14" t="s">
        <v>409</v>
      </c>
      <c r="B80" s="15" t="s">
        <v>28</v>
      </c>
      <c r="C80" s="19" t="s">
        <v>29</v>
      </c>
      <c r="D80" s="12">
        <v>4500</v>
      </c>
      <c r="E80" s="12">
        <v>4500</v>
      </c>
      <c r="F80" s="12">
        <v>4500</v>
      </c>
    </row>
    <row r="81" spans="1:6" ht="31.5" x14ac:dyDescent="0.2">
      <c r="A81" s="9" t="s">
        <v>410</v>
      </c>
      <c r="B81" s="9"/>
      <c r="C81" s="51" t="s">
        <v>245</v>
      </c>
      <c r="D81" s="10">
        <f>D82</f>
        <v>150</v>
      </c>
      <c r="E81" s="10">
        <f>E82</f>
        <v>150</v>
      </c>
      <c r="F81" s="10">
        <f>F82</f>
        <v>150</v>
      </c>
    </row>
    <row r="82" spans="1:6" x14ac:dyDescent="0.2">
      <c r="A82" s="14" t="s">
        <v>410</v>
      </c>
      <c r="B82" s="17" t="s">
        <v>17</v>
      </c>
      <c r="C82" s="19" t="s">
        <v>18</v>
      </c>
      <c r="D82" s="12">
        <v>150</v>
      </c>
      <c r="E82" s="12">
        <v>150</v>
      </c>
      <c r="F82" s="12">
        <v>150</v>
      </c>
    </row>
    <row r="83" spans="1:6" x14ac:dyDescent="0.2">
      <c r="A83" s="9" t="s">
        <v>411</v>
      </c>
      <c r="B83" s="9"/>
      <c r="C83" s="51" t="s">
        <v>266</v>
      </c>
      <c r="D83" s="10">
        <f>D84+D85+D86+D87</f>
        <v>28005.7</v>
      </c>
      <c r="E83" s="10">
        <f>E84+E85+E86+E87</f>
        <v>28005.7</v>
      </c>
      <c r="F83" s="10">
        <f>F84+F85+F86+F87</f>
        <v>28005.7</v>
      </c>
    </row>
    <row r="84" spans="1:6" ht="31.5" x14ac:dyDescent="0.2">
      <c r="A84" s="14" t="s">
        <v>411</v>
      </c>
      <c r="B84" s="14" t="s">
        <v>6</v>
      </c>
      <c r="C84" s="19" t="s">
        <v>7</v>
      </c>
      <c r="D84" s="12">
        <v>5782.7</v>
      </c>
      <c r="E84" s="12">
        <v>5782.7</v>
      </c>
      <c r="F84" s="11">
        <v>5782.7</v>
      </c>
    </row>
    <row r="85" spans="1:6" x14ac:dyDescent="0.2">
      <c r="A85" s="14" t="s">
        <v>411</v>
      </c>
      <c r="B85" s="14" t="s">
        <v>17</v>
      </c>
      <c r="C85" s="19" t="s">
        <v>18</v>
      </c>
      <c r="D85" s="12">
        <v>378.8</v>
      </c>
      <c r="E85" s="12">
        <v>378.8</v>
      </c>
      <c r="F85" s="11">
        <v>378.8</v>
      </c>
    </row>
    <row r="86" spans="1:6" ht="31.5" x14ac:dyDescent="0.2">
      <c r="A86" s="14" t="s">
        <v>411</v>
      </c>
      <c r="B86" s="14" t="s">
        <v>28</v>
      </c>
      <c r="C86" s="19" t="s">
        <v>29</v>
      </c>
      <c r="D86" s="12">
        <v>10003.5</v>
      </c>
      <c r="E86" s="12">
        <v>10003.5</v>
      </c>
      <c r="F86" s="11">
        <v>10003.5</v>
      </c>
    </row>
    <row r="87" spans="1:6" x14ac:dyDescent="0.2">
      <c r="A87" s="14" t="s">
        <v>411</v>
      </c>
      <c r="B87" s="14" t="s">
        <v>13</v>
      </c>
      <c r="C87" s="19" t="s">
        <v>14</v>
      </c>
      <c r="D87" s="12">
        <v>11840.7</v>
      </c>
      <c r="E87" s="12">
        <v>11840.7</v>
      </c>
      <c r="F87" s="11">
        <v>11840.7</v>
      </c>
    </row>
    <row r="88" spans="1:6" ht="94.5" x14ac:dyDescent="0.2">
      <c r="A88" s="9" t="s">
        <v>412</v>
      </c>
      <c r="B88" s="9"/>
      <c r="C88" s="144" t="s">
        <v>267</v>
      </c>
      <c r="D88" s="10">
        <f>D89+D90</f>
        <v>6512.0999999999995</v>
      </c>
      <c r="E88" s="10">
        <f>E89+E90</f>
        <v>6512.0999999999995</v>
      </c>
      <c r="F88" s="10">
        <f>F89+F90</f>
        <v>6512.0999999999995</v>
      </c>
    </row>
    <row r="89" spans="1:6" ht="63" x14ac:dyDescent="0.2">
      <c r="A89" s="14" t="s">
        <v>412</v>
      </c>
      <c r="B89" s="14" t="s">
        <v>3</v>
      </c>
      <c r="C89" s="19" t="s">
        <v>4</v>
      </c>
      <c r="D89" s="146">
        <v>97.7</v>
      </c>
      <c r="E89" s="146">
        <v>97.7</v>
      </c>
      <c r="F89" s="146">
        <v>97.7</v>
      </c>
    </row>
    <row r="90" spans="1:6" ht="31.5" x14ac:dyDescent="0.2">
      <c r="A90" s="14" t="s">
        <v>412</v>
      </c>
      <c r="B90" s="14" t="s">
        <v>28</v>
      </c>
      <c r="C90" s="19" t="s">
        <v>29</v>
      </c>
      <c r="D90" s="146">
        <v>6414.4</v>
      </c>
      <c r="E90" s="146">
        <v>6414.4</v>
      </c>
      <c r="F90" s="146">
        <v>6414.4</v>
      </c>
    </row>
    <row r="91" spans="1:6" ht="31.5" customHeight="1" x14ac:dyDescent="0.2">
      <c r="A91" s="9" t="s">
        <v>54</v>
      </c>
      <c r="B91" s="9"/>
      <c r="C91" s="51" t="s">
        <v>297</v>
      </c>
      <c r="D91" s="10">
        <f>D92+D98+D104</f>
        <v>392604.49124999996</v>
      </c>
      <c r="E91" s="10">
        <f>E92+E98+E104</f>
        <v>327882.99999999994</v>
      </c>
      <c r="F91" s="10">
        <f>F92+F98+F104</f>
        <v>327882.99999999994</v>
      </c>
    </row>
    <row r="92" spans="1:6" x14ac:dyDescent="0.2">
      <c r="A92" s="9" t="s">
        <v>70</v>
      </c>
      <c r="B92" s="9"/>
      <c r="C92" s="51" t="s">
        <v>369</v>
      </c>
      <c r="D92" s="10">
        <f>D93</f>
        <v>14239.699999999999</v>
      </c>
      <c r="E92" s="10"/>
      <c r="F92" s="10"/>
    </row>
    <row r="93" spans="1:6" ht="31.5" x14ac:dyDescent="0.2">
      <c r="A93" s="9" t="s">
        <v>413</v>
      </c>
      <c r="B93" s="9"/>
      <c r="C93" s="51" t="s">
        <v>414</v>
      </c>
      <c r="D93" s="10">
        <f>D94+D96</f>
        <v>14239.699999999999</v>
      </c>
      <c r="E93" s="10"/>
      <c r="F93" s="10"/>
    </row>
    <row r="94" spans="1:6" ht="24" customHeight="1" x14ac:dyDescent="0.2">
      <c r="A94" s="9" t="s">
        <v>630</v>
      </c>
      <c r="B94" s="9"/>
      <c r="C94" s="51" t="s">
        <v>415</v>
      </c>
      <c r="D94" s="10">
        <f>D95</f>
        <v>14.3</v>
      </c>
      <c r="E94" s="10"/>
      <c r="F94" s="10"/>
    </row>
    <row r="95" spans="1:6" ht="31.5" x14ac:dyDescent="0.2">
      <c r="A95" s="14" t="s">
        <v>630</v>
      </c>
      <c r="B95" s="15" t="s">
        <v>28</v>
      </c>
      <c r="C95" s="19" t="s">
        <v>29</v>
      </c>
      <c r="D95" s="12">
        <v>14.3</v>
      </c>
      <c r="E95" s="12"/>
      <c r="F95" s="11"/>
    </row>
    <row r="96" spans="1:6" ht="21.75" customHeight="1" x14ac:dyDescent="0.2">
      <c r="A96" s="9" t="s">
        <v>630</v>
      </c>
      <c r="B96" s="9"/>
      <c r="C96" s="51" t="s">
        <v>415</v>
      </c>
      <c r="D96" s="10">
        <f>D97</f>
        <v>14225.4</v>
      </c>
      <c r="E96" s="10"/>
      <c r="F96" s="10"/>
    </row>
    <row r="97" spans="1:6" ht="31.5" x14ac:dyDescent="0.2">
      <c r="A97" s="14" t="s">
        <v>630</v>
      </c>
      <c r="B97" s="15" t="s">
        <v>28</v>
      </c>
      <c r="C97" s="19" t="s">
        <v>29</v>
      </c>
      <c r="D97" s="12">
        <v>14225.4</v>
      </c>
      <c r="E97" s="12"/>
      <c r="F97" s="11"/>
    </row>
    <row r="98" spans="1:6" x14ac:dyDescent="0.2">
      <c r="A98" s="9" t="s">
        <v>55</v>
      </c>
      <c r="B98" s="9"/>
      <c r="C98" s="51" t="s">
        <v>376</v>
      </c>
      <c r="D98" s="10">
        <f>D99</f>
        <v>48828.391250000001</v>
      </c>
      <c r="E98" s="10"/>
      <c r="F98" s="10"/>
    </row>
    <row r="99" spans="1:6" x14ac:dyDescent="0.2">
      <c r="A99" s="5" t="s">
        <v>643</v>
      </c>
      <c r="B99" s="5"/>
      <c r="C99" s="21" t="s">
        <v>380</v>
      </c>
      <c r="D99" s="10">
        <f>D100+D102</f>
        <v>48828.391250000001</v>
      </c>
      <c r="E99" s="10"/>
      <c r="F99" s="10"/>
    </row>
    <row r="100" spans="1:6" ht="63" x14ac:dyDescent="0.2">
      <c r="A100" s="5" t="s">
        <v>642</v>
      </c>
      <c r="B100" s="5"/>
      <c r="C100" s="21" t="s">
        <v>660</v>
      </c>
      <c r="D100" s="10">
        <f>D101</f>
        <v>12207.091249999999</v>
      </c>
      <c r="E100" s="10"/>
      <c r="F100" s="10"/>
    </row>
    <row r="101" spans="1:6" ht="34.5" customHeight="1" x14ac:dyDescent="0.2">
      <c r="A101" s="25" t="s">
        <v>642</v>
      </c>
      <c r="B101" s="25" t="s">
        <v>28</v>
      </c>
      <c r="C101" s="19" t="s">
        <v>29</v>
      </c>
      <c r="D101" s="12">
        <v>12207.091249999999</v>
      </c>
      <c r="E101" s="12"/>
      <c r="F101" s="11"/>
    </row>
    <row r="102" spans="1:6" ht="63" x14ac:dyDescent="0.2">
      <c r="A102" s="5" t="s">
        <v>642</v>
      </c>
      <c r="B102" s="5"/>
      <c r="C102" s="21" t="s">
        <v>645</v>
      </c>
      <c r="D102" s="10">
        <f>D103</f>
        <v>36621.300000000003</v>
      </c>
      <c r="E102" s="10"/>
      <c r="F102" s="10"/>
    </row>
    <row r="103" spans="1:6" ht="31.5" x14ac:dyDescent="0.2">
      <c r="A103" s="25" t="s">
        <v>642</v>
      </c>
      <c r="B103" s="25" t="s">
        <v>28</v>
      </c>
      <c r="C103" s="19" t="s">
        <v>29</v>
      </c>
      <c r="D103" s="12">
        <v>36621.300000000003</v>
      </c>
      <c r="E103" s="12"/>
      <c r="F103" s="11"/>
    </row>
    <row r="104" spans="1:6" x14ac:dyDescent="0.2">
      <c r="A104" s="9" t="s">
        <v>95</v>
      </c>
      <c r="B104" s="9"/>
      <c r="C104" s="51" t="s">
        <v>383</v>
      </c>
      <c r="D104" s="10">
        <f>D105+D121+D138</f>
        <v>329536.39999999997</v>
      </c>
      <c r="E104" s="10">
        <f>E105+E121+E138</f>
        <v>327882.99999999994</v>
      </c>
      <c r="F104" s="10">
        <f>F105+F121+F138</f>
        <v>327882.99999999994</v>
      </c>
    </row>
    <row r="105" spans="1:6" ht="31.5" x14ac:dyDescent="0.2">
      <c r="A105" s="24" t="s">
        <v>96</v>
      </c>
      <c r="B105" s="5"/>
      <c r="C105" s="21" t="s">
        <v>635</v>
      </c>
      <c r="D105" s="10">
        <f>D106+D108+D110+D112+D114+D116+D119</f>
        <v>46821.2</v>
      </c>
      <c r="E105" s="10">
        <f>E106+E108+E110+E112+E114+E116+E119</f>
        <v>45167.8</v>
      </c>
      <c r="F105" s="10">
        <f>F106+F108+F110+F112+F114+F116+F119</f>
        <v>45167.8</v>
      </c>
    </row>
    <row r="106" spans="1:6" ht="47.25" x14ac:dyDescent="0.2">
      <c r="A106" s="9" t="s">
        <v>417</v>
      </c>
      <c r="B106" s="9"/>
      <c r="C106" s="51" t="s">
        <v>101</v>
      </c>
      <c r="D106" s="10">
        <f>D107</f>
        <v>50</v>
      </c>
      <c r="E106" s="10">
        <f>E107</f>
        <v>50</v>
      </c>
      <c r="F106" s="10">
        <f>F107</f>
        <v>50</v>
      </c>
    </row>
    <row r="107" spans="1:6" ht="31.5" x14ac:dyDescent="0.2">
      <c r="A107" s="14" t="s">
        <v>417</v>
      </c>
      <c r="B107" s="15" t="s">
        <v>28</v>
      </c>
      <c r="C107" s="19" t="s">
        <v>29</v>
      </c>
      <c r="D107" s="12">
        <v>50</v>
      </c>
      <c r="E107" s="12">
        <v>50</v>
      </c>
      <c r="F107" s="12">
        <v>50</v>
      </c>
    </row>
    <row r="108" spans="1:6" ht="47.25" x14ac:dyDescent="0.2">
      <c r="A108" s="9" t="s">
        <v>418</v>
      </c>
      <c r="B108" s="9"/>
      <c r="C108" s="51" t="s">
        <v>102</v>
      </c>
      <c r="D108" s="10">
        <f>D109</f>
        <v>527.79999999999995</v>
      </c>
      <c r="E108" s="10">
        <f>E109</f>
        <v>527.79999999999995</v>
      </c>
      <c r="F108" s="10">
        <f>F109</f>
        <v>527.79999999999995</v>
      </c>
    </row>
    <row r="109" spans="1:6" ht="31.5" x14ac:dyDescent="0.2">
      <c r="A109" s="14" t="s">
        <v>418</v>
      </c>
      <c r="B109" s="15" t="s">
        <v>28</v>
      </c>
      <c r="C109" s="19" t="s">
        <v>29</v>
      </c>
      <c r="D109" s="12">
        <v>527.79999999999995</v>
      </c>
      <c r="E109" s="12">
        <v>527.79999999999995</v>
      </c>
      <c r="F109" s="12">
        <v>527.79999999999995</v>
      </c>
    </row>
    <row r="110" spans="1:6" ht="47.25" x14ac:dyDescent="0.2">
      <c r="A110" s="9" t="s">
        <v>242</v>
      </c>
      <c r="B110" s="9"/>
      <c r="C110" s="51" t="s">
        <v>243</v>
      </c>
      <c r="D110" s="10">
        <f>D111</f>
        <v>490</v>
      </c>
      <c r="E110" s="10">
        <f>E111</f>
        <v>490</v>
      </c>
      <c r="F110" s="10">
        <f>F111</f>
        <v>490</v>
      </c>
    </row>
    <row r="111" spans="1:6" ht="31.5" x14ac:dyDescent="0.2">
      <c r="A111" s="14" t="s">
        <v>242</v>
      </c>
      <c r="B111" s="15" t="s">
        <v>28</v>
      </c>
      <c r="C111" s="19" t="s">
        <v>29</v>
      </c>
      <c r="D111" s="12">
        <v>490</v>
      </c>
      <c r="E111" s="12">
        <v>490</v>
      </c>
      <c r="F111" s="12">
        <v>490</v>
      </c>
    </row>
    <row r="112" spans="1:6" ht="31.5" x14ac:dyDescent="0.2">
      <c r="A112" s="9" t="s">
        <v>419</v>
      </c>
      <c r="B112" s="9"/>
      <c r="C112" s="51" t="s">
        <v>420</v>
      </c>
      <c r="D112" s="10">
        <f>D113</f>
        <v>2653.4</v>
      </c>
      <c r="E112" s="10">
        <f>E113</f>
        <v>1000</v>
      </c>
      <c r="F112" s="10">
        <f>F113</f>
        <v>1000</v>
      </c>
    </row>
    <row r="113" spans="1:6" ht="31.5" x14ac:dyDescent="0.2">
      <c r="A113" s="14" t="s">
        <v>419</v>
      </c>
      <c r="B113" s="15" t="s">
        <v>28</v>
      </c>
      <c r="C113" s="19" t="s">
        <v>29</v>
      </c>
      <c r="D113" s="12">
        <f>1653.4+1000</f>
        <v>2653.4</v>
      </c>
      <c r="E113" s="12">
        <v>1000</v>
      </c>
      <c r="F113" s="11">
        <v>1000</v>
      </c>
    </row>
    <row r="114" spans="1:6" ht="47.25" x14ac:dyDescent="0.2">
      <c r="A114" s="9" t="s">
        <v>421</v>
      </c>
      <c r="B114" s="9"/>
      <c r="C114" s="51" t="s">
        <v>422</v>
      </c>
      <c r="D114" s="10">
        <f>D115</f>
        <v>200</v>
      </c>
      <c r="E114" s="10">
        <f>E115</f>
        <v>200</v>
      </c>
      <c r="F114" s="10">
        <f>F115</f>
        <v>200</v>
      </c>
    </row>
    <row r="115" spans="1:6" ht="31.5" x14ac:dyDescent="0.2">
      <c r="A115" s="14" t="s">
        <v>421</v>
      </c>
      <c r="B115" s="15" t="s">
        <v>28</v>
      </c>
      <c r="C115" s="19" t="s">
        <v>29</v>
      </c>
      <c r="D115" s="12">
        <v>200</v>
      </c>
      <c r="E115" s="12">
        <v>200</v>
      </c>
      <c r="F115" s="12">
        <v>200</v>
      </c>
    </row>
    <row r="116" spans="1:6" ht="47.25" x14ac:dyDescent="0.2">
      <c r="A116" s="9" t="s">
        <v>97</v>
      </c>
      <c r="B116" s="9"/>
      <c r="C116" s="51" t="s">
        <v>341</v>
      </c>
      <c r="D116" s="10">
        <f>D117+D118</f>
        <v>12900</v>
      </c>
      <c r="E116" s="10">
        <f>E117+E118</f>
        <v>12900</v>
      </c>
      <c r="F116" s="10">
        <f>F117+F118</f>
        <v>12900</v>
      </c>
    </row>
    <row r="117" spans="1:6" ht="31.5" x14ac:dyDescent="0.2">
      <c r="A117" s="14" t="s">
        <v>97</v>
      </c>
      <c r="B117" s="15" t="s">
        <v>6</v>
      </c>
      <c r="C117" s="19" t="s">
        <v>7</v>
      </c>
      <c r="D117" s="12">
        <v>10274.700000000001</v>
      </c>
      <c r="E117" s="12">
        <v>10274.700000000001</v>
      </c>
      <c r="F117" s="11">
        <v>10274.700000000001</v>
      </c>
    </row>
    <row r="118" spans="1:6" ht="31.5" x14ac:dyDescent="0.2">
      <c r="A118" s="14" t="s">
        <v>97</v>
      </c>
      <c r="B118" s="15" t="s">
        <v>28</v>
      </c>
      <c r="C118" s="19" t="s">
        <v>29</v>
      </c>
      <c r="D118" s="12">
        <v>2625.3</v>
      </c>
      <c r="E118" s="12">
        <v>2625.3</v>
      </c>
      <c r="F118" s="11">
        <v>2625.3</v>
      </c>
    </row>
    <row r="119" spans="1:6" ht="47.25" x14ac:dyDescent="0.2">
      <c r="A119" s="9" t="s">
        <v>97</v>
      </c>
      <c r="B119" s="9"/>
      <c r="C119" s="51" t="s">
        <v>341</v>
      </c>
      <c r="D119" s="10">
        <f>D120</f>
        <v>30000</v>
      </c>
      <c r="E119" s="10">
        <f>E120</f>
        <v>30000</v>
      </c>
      <c r="F119" s="10">
        <f>F120</f>
        <v>30000</v>
      </c>
    </row>
    <row r="120" spans="1:6" ht="31.5" x14ac:dyDescent="0.2">
      <c r="A120" s="14" t="s">
        <v>97</v>
      </c>
      <c r="B120" s="15" t="s">
        <v>28</v>
      </c>
      <c r="C120" s="19" t="s">
        <v>7</v>
      </c>
      <c r="D120" s="12">
        <f>30000</f>
        <v>30000</v>
      </c>
      <c r="E120" s="12">
        <f>30000</f>
        <v>30000</v>
      </c>
      <c r="F120" s="12">
        <f>30000</f>
        <v>30000</v>
      </c>
    </row>
    <row r="121" spans="1:6" ht="47.25" x14ac:dyDescent="0.2">
      <c r="A121" s="9" t="s">
        <v>423</v>
      </c>
      <c r="B121" s="9"/>
      <c r="C121" s="51" t="s">
        <v>637</v>
      </c>
      <c r="D121" s="10">
        <f>D122+D126+D128+D130+D132+D134+D136</f>
        <v>276773.49999999994</v>
      </c>
      <c r="E121" s="10">
        <f>E122+E126+E128+E130+E132+E134+E136</f>
        <v>276773.49999999994</v>
      </c>
      <c r="F121" s="10">
        <f>F122+F126+F128+F130+F132+F134+F136</f>
        <v>276773.49999999994</v>
      </c>
    </row>
    <row r="122" spans="1:6" x14ac:dyDescent="0.2">
      <c r="A122" s="9" t="s">
        <v>424</v>
      </c>
      <c r="B122" s="9"/>
      <c r="C122" s="51" t="s">
        <v>22</v>
      </c>
      <c r="D122" s="10">
        <f>D123+D124+D125</f>
        <v>8752.0999999999985</v>
      </c>
      <c r="E122" s="10">
        <f>E123+E124+E125</f>
        <v>8752.0999999999985</v>
      </c>
      <c r="F122" s="10">
        <f>F123+F124+F125</f>
        <v>8752.0999999999985</v>
      </c>
    </row>
    <row r="123" spans="1:6" ht="63" x14ac:dyDescent="0.2">
      <c r="A123" s="14" t="s">
        <v>424</v>
      </c>
      <c r="B123" s="17" t="s">
        <v>3</v>
      </c>
      <c r="C123" s="19" t="s">
        <v>4</v>
      </c>
      <c r="D123" s="12">
        <v>8602.9</v>
      </c>
      <c r="E123" s="12">
        <v>8602.9</v>
      </c>
      <c r="F123" s="12">
        <v>8602.9</v>
      </c>
    </row>
    <row r="124" spans="1:6" ht="31.5" x14ac:dyDescent="0.2">
      <c r="A124" s="14" t="s">
        <v>424</v>
      </c>
      <c r="B124" s="15" t="s">
        <v>6</v>
      </c>
      <c r="C124" s="19" t="s">
        <v>7</v>
      </c>
      <c r="D124" s="12">
        <v>104.9</v>
      </c>
      <c r="E124" s="12">
        <v>104.9</v>
      </c>
      <c r="F124" s="12">
        <v>104.9</v>
      </c>
    </row>
    <row r="125" spans="1:6" x14ac:dyDescent="0.2">
      <c r="A125" s="14" t="s">
        <v>424</v>
      </c>
      <c r="B125" s="15" t="s">
        <v>13</v>
      </c>
      <c r="C125" s="19" t="s">
        <v>14</v>
      </c>
      <c r="D125" s="12">
        <v>44.3</v>
      </c>
      <c r="E125" s="12">
        <v>44.3</v>
      </c>
      <c r="F125" s="12">
        <v>44.3</v>
      </c>
    </row>
    <row r="126" spans="1:6" x14ac:dyDescent="0.2">
      <c r="A126" s="9" t="s">
        <v>425</v>
      </c>
      <c r="B126" s="9"/>
      <c r="C126" s="51" t="s">
        <v>86</v>
      </c>
      <c r="D126" s="10">
        <f>D127</f>
        <v>74298.8</v>
      </c>
      <c r="E126" s="10">
        <f>E127</f>
        <v>74298.8</v>
      </c>
      <c r="F126" s="10">
        <f>F127</f>
        <v>74298.8</v>
      </c>
    </row>
    <row r="127" spans="1:6" ht="31.5" x14ac:dyDescent="0.2">
      <c r="A127" s="14" t="s">
        <v>425</v>
      </c>
      <c r="B127" s="15" t="s">
        <v>28</v>
      </c>
      <c r="C127" s="19" t="s">
        <v>29</v>
      </c>
      <c r="D127" s="12">
        <v>74298.8</v>
      </c>
      <c r="E127" s="12">
        <v>74298.8</v>
      </c>
      <c r="F127" s="12">
        <v>74298.8</v>
      </c>
    </row>
    <row r="128" spans="1:6" x14ac:dyDescent="0.2">
      <c r="A128" s="9" t="s">
        <v>426</v>
      </c>
      <c r="B128" s="9"/>
      <c r="C128" s="51" t="s">
        <v>94</v>
      </c>
      <c r="D128" s="10">
        <f>D129</f>
        <v>17528.5</v>
      </c>
      <c r="E128" s="10">
        <f>E129</f>
        <v>17528.5</v>
      </c>
      <c r="F128" s="10">
        <f>F129</f>
        <v>17528.5</v>
      </c>
    </row>
    <row r="129" spans="1:6" ht="31.5" x14ac:dyDescent="0.2">
      <c r="A129" s="14" t="s">
        <v>426</v>
      </c>
      <c r="B129" s="15" t="s">
        <v>28</v>
      </c>
      <c r="C129" s="19" t="s">
        <v>29</v>
      </c>
      <c r="D129" s="12">
        <v>17528.5</v>
      </c>
      <c r="E129" s="12">
        <v>17528.5</v>
      </c>
      <c r="F129" s="12">
        <v>17528.5</v>
      </c>
    </row>
    <row r="130" spans="1:6" x14ac:dyDescent="0.2">
      <c r="A130" s="9" t="s">
        <v>427</v>
      </c>
      <c r="B130" s="9"/>
      <c r="C130" s="51" t="s">
        <v>98</v>
      </c>
      <c r="D130" s="10">
        <f>D131</f>
        <v>63708.2</v>
      </c>
      <c r="E130" s="10">
        <f>E131</f>
        <v>63708.2</v>
      </c>
      <c r="F130" s="10">
        <f>F131</f>
        <v>63708.2</v>
      </c>
    </row>
    <row r="131" spans="1:6" ht="31.5" x14ac:dyDescent="0.2">
      <c r="A131" s="14" t="s">
        <v>427</v>
      </c>
      <c r="B131" s="15" t="s">
        <v>28</v>
      </c>
      <c r="C131" s="19" t="s">
        <v>29</v>
      </c>
      <c r="D131" s="12">
        <v>63708.2</v>
      </c>
      <c r="E131" s="12">
        <v>63708.2</v>
      </c>
      <c r="F131" s="12">
        <v>63708.2</v>
      </c>
    </row>
    <row r="132" spans="1:6" x14ac:dyDescent="0.2">
      <c r="A132" s="9" t="s">
        <v>428</v>
      </c>
      <c r="B132" s="9"/>
      <c r="C132" s="51" t="s">
        <v>99</v>
      </c>
      <c r="D132" s="10">
        <f>D133</f>
        <v>37975.800000000003</v>
      </c>
      <c r="E132" s="10">
        <f>E133</f>
        <v>37975.800000000003</v>
      </c>
      <c r="F132" s="10">
        <f>F133</f>
        <v>37975.800000000003</v>
      </c>
    </row>
    <row r="133" spans="1:6" ht="31.5" x14ac:dyDescent="0.2">
      <c r="A133" s="14" t="s">
        <v>428</v>
      </c>
      <c r="B133" s="15" t="s">
        <v>28</v>
      </c>
      <c r="C133" s="19" t="s">
        <v>29</v>
      </c>
      <c r="D133" s="12">
        <v>37975.800000000003</v>
      </c>
      <c r="E133" s="12">
        <v>37975.800000000003</v>
      </c>
      <c r="F133" s="12">
        <v>37975.800000000003</v>
      </c>
    </row>
    <row r="134" spans="1:6" ht="31.5" x14ac:dyDescent="0.2">
      <c r="A134" s="9" t="s">
        <v>429</v>
      </c>
      <c r="B134" s="9"/>
      <c r="C134" s="51" t="s">
        <v>100</v>
      </c>
      <c r="D134" s="10">
        <f>D135</f>
        <v>55369.5</v>
      </c>
      <c r="E134" s="10">
        <f>E135</f>
        <v>55369.5</v>
      </c>
      <c r="F134" s="10">
        <f>F135</f>
        <v>55369.5</v>
      </c>
    </row>
    <row r="135" spans="1:6" ht="31.5" x14ac:dyDescent="0.2">
      <c r="A135" s="14" t="s">
        <v>429</v>
      </c>
      <c r="B135" s="15" t="s">
        <v>28</v>
      </c>
      <c r="C135" s="19" t="s">
        <v>29</v>
      </c>
      <c r="D135" s="12">
        <f>15+55354.5</f>
        <v>55369.5</v>
      </c>
      <c r="E135" s="12">
        <f>15+55354.5</f>
        <v>55369.5</v>
      </c>
      <c r="F135" s="12">
        <f>15+55354.5</f>
        <v>55369.5</v>
      </c>
    </row>
    <row r="136" spans="1:6" x14ac:dyDescent="0.2">
      <c r="A136" s="9" t="s">
        <v>430</v>
      </c>
      <c r="B136" s="9"/>
      <c r="C136" s="51" t="s">
        <v>105</v>
      </c>
      <c r="D136" s="10">
        <f>D137</f>
        <v>19140.599999999999</v>
      </c>
      <c r="E136" s="10">
        <f>E137</f>
        <v>19140.599999999999</v>
      </c>
      <c r="F136" s="10">
        <f>F137</f>
        <v>19140.599999999999</v>
      </c>
    </row>
    <row r="137" spans="1:6" ht="31.5" x14ac:dyDescent="0.2">
      <c r="A137" s="14" t="s">
        <v>430</v>
      </c>
      <c r="B137" s="15" t="s">
        <v>28</v>
      </c>
      <c r="C137" s="19" t="s">
        <v>29</v>
      </c>
      <c r="D137" s="12">
        <v>19140.599999999999</v>
      </c>
      <c r="E137" s="12">
        <v>19140.599999999999</v>
      </c>
      <c r="F137" s="12">
        <v>19140.599999999999</v>
      </c>
    </row>
    <row r="138" spans="1:6" ht="46.5" customHeight="1" x14ac:dyDescent="0.2">
      <c r="A138" s="9" t="s">
        <v>431</v>
      </c>
      <c r="B138" s="9"/>
      <c r="C138" s="51" t="s">
        <v>684</v>
      </c>
      <c r="D138" s="10">
        <f>D139+D141+D143+D147+D149+D151</f>
        <v>5941.7</v>
      </c>
      <c r="E138" s="10">
        <f>E139+E141+E143+E147+E149+E151</f>
        <v>5941.7</v>
      </c>
      <c r="F138" s="10">
        <f>F139+F141+F143+F147+F149+F151</f>
        <v>5941.7</v>
      </c>
    </row>
    <row r="139" spans="1:6" ht="31.5" x14ac:dyDescent="0.2">
      <c r="A139" s="9" t="s">
        <v>432</v>
      </c>
      <c r="B139" s="9"/>
      <c r="C139" s="51" t="s">
        <v>9</v>
      </c>
      <c r="D139" s="10">
        <f>D140</f>
        <v>150</v>
      </c>
      <c r="E139" s="10">
        <f>E140</f>
        <v>150</v>
      </c>
      <c r="F139" s="10">
        <f>F140</f>
        <v>150</v>
      </c>
    </row>
    <row r="140" spans="1:6" ht="31.5" x14ac:dyDescent="0.2">
      <c r="A140" s="14" t="s">
        <v>432</v>
      </c>
      <c r="B140" s="17" t="s">
        <v>6</v>
      </c>
      <c r="C140" s="19" t="s">
        <v>7</v>
      </c>
      <c r="D140" s="12">
        <v>150</v>
      </c>
      <c r="E140" s="12">
        <v>150</v>
      </c>
      <c r="F140" s="12">
        <v>150</v>
      </c>
    </row>
    <row r="141" spans="1:6" x14ac:dyDescent="0.2">
      <c r="A141" s="9" t="s">
        <v>433</v>
      </c>
      <c r="B141" s="9"/>
      <c r="C141" s="51" t="s">
        <v>93</v>
      </c>
      <c r="D141" s="10">
        <f>D142</f>
        <v>1274</v>
      </c>
      <c r="E141" s="10">
        <f>E142</f>
        <v>1274</v>
      </c>
      <c r="F141" s="10">
        <f>F142</f>
        <v>1274</v>
      </c>
    </row>
    <row r="142" spans="1:6" ht="31.5" x14ac:dyDescent="0.2">
      <c r="A142" s="14" t="s">
        <v>433</v>
      </c>
      <c r="B142" s="15" t="s">
        <v>6</v>
      </c>
      <c r="C142" s="19" t="s">
        <v>7</v>
      </c>
      <c r="D142" s="12">
        <v>1274</v>
      </c>
      <c r="E142" s="12">
        <v>1274</v>
      </c>
      <c r="F142" s="12">
        <v>1274</v>
      </c>
    </row>
    <row r="143" spans="1:6" ht="31.5" x14ac:dyDescent="0.2">
      <c r="A143" s="9" t="s">
        <v>434</v>
      </c>
      <c r="B143" s="9"/>
      <c r="C143" s="51" t="s">
        <v>92</v>
      </c>
      <c r="D143" s="10">
        <f>D144+D145+D146</f>
        <v>307.70000000000005</v>
      </c>
      <c r="E143" s="10">
        <f>E144+E145+E146</f>
        <v>307.70000000000005</v>
      </c>
      <c r="F143" s="10">
        <f>F144+F145+F146</f>
        <v>307.70000000000005</v>
      </c>
    </row>
    <row r="144" spans="1:6" ht="31.5" x14ac:dyDescent="0.2">
      <c r="A144" s="14" t="s">
        <v>434</v>
      </c>
      <c r="B144" s="17" t="s">
        <v>6</v>
      </c>
      <c r="C144" s="19" t="s">
        <v>7</v>
      </c>
      <c r="D144" s="12">
        <v>109.9</v>
      </c>
      <c r="E144" s="12">
        <v>109.9</v>
      </c>
      <c r="F144" s="12">
        <v>109.9</v>
      </c>
    </row>
    <row r="145" spans="1:6" ht="31.5" x14ac:dyDescent="0.2">
      <c r="A145" s="14" t="s">
        <v>434</v>
      </c>
      <c r="B145" s="15" t="s">
        <v>28</v>
      </c>
      <c r="C145" s="19" t="s">
        <v>29</v>
      </c>
      <c r="D145" s="12">
        <v>73.7</v>
      </c>
      <c r="E145" s="12">
        <v>73.7</v>
      </c>
      <c r="F145" s="12">
        <v>73.7</v>
      </c>
    </row>
    <row r="146" spans="1:6" x14ac:dyDescent="0.2">
      <c r="A146" s="14" t="s">
        <v>434</v>
      </c>
      <c r="B146" s="15" t="s">
        <v>13</v>
      </c>
      <c r="C146" s="19" t="s">
        <v>14</v>
      </c>
      <c r="D146" s="12">
        <v>124.1</v>
      </c>
      <c r="E146" s="12">
        <v>124.1</v>
      </c>
      <c r="F146" s="12">
        <v>124.1</v>
      </c>
    </row>
    <row r="147" spans="1:6" ht="31.5" x14ac:dyDescent="0.2">
      <c r="A147" s="9" t="s">
        <v>435</v>
      </c>
      <c r="B147" s="9"/>
      <c r="C147" s="51" t="s">
        <v>672</v>
      </c>
      <c r="D147" s="10">
        <f>D148</f>
        <v>980</v>
      </c>
      <c r="E147" s="10">
        <f>E148</f>
        <v>980</v>
      </c>
      <c r="F147" s="10">
        <f>F148</f>
        <v>980</v>
      </c>
    </row>
    <row r="148" spans="1:6" ht="31.5" x14ac:dyDescent="0.2">
      <c r="A148" s="14" t="s">
        <v>435</v>
      </c>
      <c r="B148" s="17" t="s">
        <v>6</v>
      </c>
      <c r="C148" s="19" t="s">
        <v>7</v>
      </c>
      <c r="D148" s="12">
        <v>980</v>
      </c>
      <c r="E148" s="12">
        <v>980</v>
      </c>
      <c r="F148" s="12">
        <v>980</v>
      </c>
    </row>
    <row r="149" spans="1:6" x14ac:dyDescent="0.2">
      <c r="A149" s="9" t="s">
        <v>436</v>
      </c>
      <c r="B149" s="9"/>
      <c r="C149" s="51" t="s">
        <v>103</v>
      </c>
      <c r="D149" s="10">
        <f>D150</f>
        <v>3000</v>
      </c>
      <c r="E149" s="10">
        <f>E150</f>
        <v>3000</v>
      </c>
      <c r="F149" s="10">
        <f>F150</f>
        <v>3000</v>
      </c>
    </row>
    <row r="150" spans="1:6" ht="31.5" x14ac:dyDescent="0.2">
      <c r="A150" s="14" t="s">
        <v>436</v>
      </c>
      <c r="B150" s="17" t="s">
        <v>6</v>
      </c>
      <c r="C150" s="19" t="s">
        <v>7</v>
      </c>
      <c r="D150" s="12">
        <v>3000</v>
      </c>
      <c r="E150" s="12">
        <v>3000</v>
      </c>
      <c r="F150" s="12">
        <v>3000</v>
      </c>
    </row>
    <row r="151" spans="1:6" ht="31.5" x14ac:dyDescent="0.2">
      <c r="A151" s="9" t="s">
        <v>437</v>
      </c>
      <c r="B151" s="9"/>
      <c r="C151" s="51" t="s">
        <v>104</v>
      </c>
      <c r="D151" s="10">
        <f>D152</f>
        <v>230</v>
      </c>
      <c r="E151" s="10">
        <f>E152</f>
        <v>230</v>
      </c>
      <c r="F151" s="10">
        <f>F152</f>
        <v>230</v>
      </c>
    </row>
    <row r="152" spans="1:6" ht="31.5" x14ac:dyDescent="0.2">
      <c r="A152" s="14" t="s">
        <v>437</v>
      </c>
      <c r="B152" s="17" t="s">
        <v>6</v>
      </c>
      <c r="C152" s="19" t="s">
        <v>7</v>
      </c>
      <c r="D152" s="12">
        <v>230</v>
      </c>
      <c r="E152" s="12">
        <v>230</v>
      </c>
      <c r="F152" s="12">
        <v>230</v>
      </c>
    </row>
    <row r="153" spans="1:6" ht="47.25" x14ac:dyDescent="0.2">
      <c r="A153" s="9" t="s">
        <v>24</v>
      </c>
      <c r="B153" s="9"/>
      <c r="C153" s="51" t="s">
        <v>298</v>
      </c>
      <c r="D153" s="10">
        <f>D154</f>
        <v>94196.4</v>
      </c>
      <c r="E153" s="10">
        <f>E154</f>
        <v>92831.8</v>
      </c>
      <c r="F153" s="10">
        <f>F154</f>
        <v>92831.8</v>
      </c>
    </row>
    <row r="154" spans="1:6" x14ac:dyDescent="0.2">
      <c r="A154" s="9" t="s">
        <v>438</v>
      </c>
      <c r="B154" s="9"/>
      <c r="C154" s="51" t="s">
        <v>383</v>
      </c>
      <c r="D154" s="10">
        <f>D155+D164+D173+D202</f>
        <v>94196.4</v>
      </c>
      <c r="E154" s="10">
        <f>E155+E164+E173+E202</f>
        <v>92831.8</v>
      </c>
      <c r="F154" s="10">
        <f>F155+F164+F173+F202</f>
        <v>92831.8</v>
      </c>
    </row>
    <row r="155" spans="1:6" ht="31.5" x14ac:dyDescent="0.2">
      <c r="A155" s="9" t="s">
        <v>439</v>
      </c>
      <c r="B155" s="9"/>
      <c r="C155" s="51" t="s">
        <v>635</v>
      </c>
      <c r="D155" s="10">
        <f>D156+D158+D160+D162</f>
        <v>2176.1</v>
      </c>
      <c r="E155" s="10">
        <f>E156+E158+E160+E162</f>
        <v>2176.1</v>
      </c>
      <c r="F155" s="10">
        <f>F156+F158+F160+F162</f>
        <v>2176.1</v>
      </c>
    </row>
    <row r="156" spans="1:6" ht="31.5" x14ac:dyDescent="0.2">
      <c r="A156" s="9" t="s">
        <v>440</v>
      </c>
      <c r="B156" s="9"/>
      <c r="C156" s="51" t="s">
        <v>441</v>
      </c>
      <c r="D156" s="10">
        <f>D157</f>
        <v>1304.7</v>
      </c>
      <c r="E156" s="10">
        <f>E157</f>
        <v>1304.7</v>
      </c>
      <c r="F156" s="10">
        <f>F157</f>
        <v>1304.7</v>
      </c>
    </row>
    <row r="157" spans="1:6" ht="31.5" x14ac:dyDescent="0.2">
      <c r="A157" s="14" t="s">
        <v>440</v>
      </c>
      <c r="B157" s="15" t="s">
        <v>28</v>
      </c>
      <c r="C157" s="19" t="s">
        <v>29</v>
      </c>
      <c r="D157" s="12">
        <f>465.7+839</f>
        <v>1304.7</v>
      </c>
      <c r="E157" s="12">
        <f>465.7+839</f>
        <v>1304.7</v>
      </c>
      <c r="F157" s="12">
        <f>465.7+839</f>
        <v>1304.7</v>
      </c>
    </row>
    <row r="158" spans="1:6" ht="31.5" x14ac:dyDescent="0.2">
      <c r="A158" s="9" t="s">
        <v>442</v>
      </c>
      <c r="B158" s="9"/>
      <c r="C158" s="51" t="s">
        <v>327</v>
      </c>
      <c r="D158" s="10">
        <f>D159</f>
        <v>549</v>
      </c>
      <c r="E158" s="10">
        <f>E159</f>
        <v>549</v>
      </c>
      <c r="F158" s="10">
        <f>F159</f>
        <v>549</v>
      </c>
    </row>
    <row r="159" spans="1:6" ht="31.5" x14ac:dyDescent="0.2">
      <c r="A159" s="14" t="s">
        <v>442</v>
      </c>
      <c r="B159" s="15" t="s">
        <v>28</v>
      </c>
      <c r="C159" s="19" t="s">
        <v>29</v>
      </c>
      <c r="D159" s="12">
        <f>92+457</f>
        <v>549</v>
      </c>
      <c r="E159" s="12">
        <f>92+457</f>
        <v>549</v>
      </c>
      <c r="F159" s="12">
        <f>92+457</f>
        <v>549</v>
      </c>
    </row>
    <row r="160" spans="1:6" ht="31.5" x14ac:dyDescent="0.2">
      <c r="A160" s="9" t="s">
        <v>443</v>
      </c>
      <c r="B160" s="23"/>
      <c r="C160" s="51" t="s">
        <v>444</v>
      </c>
      <c r="D160" s="10">
        <f>D161</f>
        <v>283.2</v>
      </c>
      <c r="E160" s="10">
        <f>E161</f>
        <v>283.2</v>
      </c>
      <c r="F160" s="10">
        <f>F161</f>
        <v>283.2</v>
      </c>
    </row>
    <row r="161" spans="1:6" ht="31.5" x14ac:dyDescent="0.2">
      <c r="A161" s="14" t="s">
        <v>443</v>
      </c>
      <c r="B161" s="15" t="s">
        <v>28</v>
      </c>
      <c r="C161" s="19" t="s">
        <v>29</v>
      </c>
      <c r="D161" s="12">
        <v>283.2</v>
      </c>
      <c r="E161" s="12">
        <v>283.2</v>
      </c>
      <c r="F161" s="12">
        <v>283.2</v>
      </c>
    </row>
    <row r="162" spans="1:6" ht="31.5" x14ac:dyDescent="0.2">
      <c r="A162" s="9" t="s">
        <v>445</v>
      </c>
      <c r="B162" s="23"/>
      <c r="C162" s="51" t="s">
        <v>446</v>
      </c>
      <c r="D162" s="10">
        <f>D163</f>
        <v>39.200000000000003</v>
      </c>
      <c r="E162" s="10">
        <f>E163</f>
        <v>39.200000000000003</v>
      </c>
      <c r="F162" s="10">
        <f>F163</f>
        <v>39.200000000000003</v>
      </c>
    </row>
    <row r="163" spans="1:6" ht="31.5" x14ac:dyDescent="0.2">
      <c r="A163" s="14" t="s">
        <v>445</v>
      </c>
      <c r="B163" s="15" t="s">
        <v>28</v>
      </c>
      <c r="C163" s="19" t="s">
        <v>29</v>
      </c>
      <c r="D163" s="12">
        <v>39.200000000000003</v>
      </c>
      <c r="E163" s="12">
        <v>39.200000000000003</v>
      </c>
      <c r="F163" s="12">
        <v>39.200000000000003</v>
      </c>
    </row>
    <row r="164" spans="1:6" ht="47.25" x14ac:dyDescent="0.2">
      <c r="A164" s="9" t="s">
        <v>447</v>
      </c>
      <c r="B164" s="9"/>
      <c r="C164" s="51" t="s">
        <v>637</v>
      </c>
      <c r="D164" s="10">
        <f>D165+D169+D171</f>
        <v>54096.2</v>
      </c>
      <c r="E164" s="10">
        <f>E165+E169+E171</f>
        <v>52731.6</v>
      </c>
      <c r="F164" s="10">
        <f>F165+F169+F171</f>
        <v>52731.6</v>
      </c>
    </row>
    <row r="165" spans="1:6" x14ac:dyDescent="0.2">
      <c r="A165" s="9" t="s">
        <v>448</v>
      </c>
      <c r="B165" s="9"/>
      <c r="C165" s="51" t="s">
        <v>36</v>
      </c>
      <c r="D165" s="10">
        <f>D166+D167+D168</f>
        <v>48824.2</v>
      </c>
      <c r="E165" s="10">
        <f>E166+E167+E168</f>
        <v>47455.299999999996</v>
      </c>
      <c r="F165" s="10">
        <f>F166+F167+F168</f>
        <v>47455.299999999996</v>
      </c>
    </row>
    <row r="166" spans="1:6" ht="63" x14ac:dyDescent="0.2">
      <c r="A166" s="14" t="s">
        <v>448</v>
      </c>
      <c r="B166" s="17" t="s">
        <v>3</v>
      </c>
      <c r="C166" s="19" t="s">
        <v>4</v>
      </c>
      <c r="D166" s="12">
        <f>25448.5+8598.6+11609.9</f>
        <v>45657</v>
      </c>
      <c r="E166" s="12">
        <f>25448.5+8598.6+10241</f>
        <v>44288.1</v>
      </c>
      <c r="F166" s="12">
        <f>25448.5+8598.6+10241</f>
        <v>44288.1</v>
      </c>
    </row>
    <row r="167" spans="1:6" ht="31.5" x14ac:dyDescent="0.2">
      <c r="A167" s="14" t="s">
        <v>448</v>
      </c>
      <c r="B167" s="17" t="s">
        <v>6</v>
      </c>
      <c r="C167" s="19" t="s">
        <v>7</v>
      </c>
      <c r="D167" s="12">
        <f>1895.8+72.6+1176.2</f>
        <v>3144.6</v>
      </c>
      <c r="E167" s="12">
        <f>1895.8+72.6+1176.2</f>
        <v>3144.6</v>
      </c>
      <c r="F167" s="12">
        <f>1895.8+72.6+1176.2</f>
        <v>3144.6</v>
      </c>
    </row>
    <row r="168" spans="1:6" x14ac:dyDescent="0.2">
      <c r="A168" s="14" t="s">
        <v>448</v>
      </c>
      <c r="B168" s="15" t="s">
        <v>13</v>
      </c>
      <c r="C168" s="19" t="s">
        <v>14</v>
      </c>
      <c r="D168" s="12">
        <f>8+14.6</f>
        <v>22.6</v>
      </c>
      <c r="E168" s="12">
        <f>8+14.6</f>
        <v>22.6</v>
      </c>
      <c r="F168" s="12">
        <f>8+14.6</f>
        <v>22.6</v>
      </c>
    </row>
    <row r="169" spans="1:6" ht="47.25" x14ac:dyDescent="0.2">
      <c r="A169" s="9" t="s">
        <v>449</v>
      </c>
      <c r="B169" s="9"/>
      <c r="C169" s="51" t="s">
        <v>257</v>
      </c>
      <c r="D169" s="10">
        <f>D170</f>
        <v>154.69999999999999</v>
      </c>
      <c r="E169" s="10">
        <f>E170</f>
        <v>159</v>
      </c>
      <c r="F169" s="10">
        <f>F170</f>
        <v>159</v>
      </c>
    </row>
    <row r="170" spans="1:6" ht="31.5" x14ac:dyDescent="0.2">
      <c r="A170" s="14" t="s">
        <v>449</v>
      </c>
      <c r="B170" s="14" t="s">
        <v>28</v>
      </c>
      <c r="C170" s="19" t="s">
        <v>29</v>
      </c>
      <c r="D170" s="146">
        <v>154.69999999999999</v>
      </c>
      <c r="E170" s="146">
        <v>159</v>
      </c>
      <c r="F170" s="146">
        <v>159</v>
      </c>
    </row>
    <row r="171" spans="1:6" ht="31.5" x14ac:dyDescent="0.2">
      <c r="A171" s="9" t="s">
        <v>450</v>
      </c>
      <c r="B171" s="9"/>
      <c r="C171" s="51" t="s">
        <v>258</v>
      </c>
      <c r="D171" s="10">
        <f>D172</f>
        <v>5117.3</v>
      </c>
      <c r="E171" s="10">
        <f>E172</f>
        <v>5117.3</v>
      </c>
      <c r="F171" s="10">
        <f>F172</f>
        <v>5117.3</v>
      </c>
    </row>
    <row r="172" spans="1:6" ht="31.5" x14ac:dyDescent="0.2">
      <c r="A172" s="14" t="s">
        <v>450</v>
      </c>
      <c r="B172" s="14" t="s">
        <v>28</v>
      </c>
      <c r="C172" s="19" t="s">
        <v>29</v>
      </c>
      <c r="D172" s="12">
        <v>5117.3</v>
      </c>
      <c r="E172" s="12">
        <v>5117.3</v>
      </c>
      <c r="F172" s="11">
        <v>5117.3</v>
      </c>
    </row>
    <row r="173" spans="1:6" ht="31.5" x14ac:dyDescent="0.2">
      <c r="A173" s="9" t="s">
        <v>451</v>
      </c>
      <c r="B173" s="9"/>
      <c r="C173" s="51" t="s">
        <v>647</v>
      </c>
      <c r="D173" s="10">
        <f>D174+D177+D179+D181+D184+D186+D188+D191+D193+D196+D198+D200</f>
        <v>32217.5</v>
      </c>
      <c r="E173" s="10">
        <f>E174+E177+E179+E181+E184+E186+E188+E191+E193+E196+E198+E200</f>
        <v>32217.5</v>
      </c>
      <c r="F173" s="10">
        <f>F174+F177+F179+F181+F184+F186+F188+F191+F193+F196+F198+F200</f>
        <v>32217.5</v>
      </c>
    </row>
    <row r="174" spans="1:6" ht="31.5" x14ac:dyDescent="0.2">
      <c r="A174" s="9" t="s">
        <v>452</v>
      </c>
      <c r="B174" s="23"/>
      <c r="C174" s="52" t="s">
        <v>40</v>
      </c>
      <c r="D174" s="10">
        <f>D175+D176</f>
        <v>2700</v>
      </c>
      <c r="E174" s="10">
        <f>E175+E176</f>
        <v>2700</v>
      </c>
      <c r="F174" s="10">
        <f>F175+F176</f>
        <v>2700</v>
      </c>
    </row>
    <row r="175" spans="1:6" ht="31.5" x14ac:dyDescent="0.2">
      <c r="A175" s="14" t="s">
        <v>452</v>
      </c>
      <c r="B175" s="17" t="s">
        <v>6</v>
      </c>
      <c r="C175" s="19" t="s">
        <v>7</v>
      </c>
      <c r="D175" s="12">
        <v>1500</v>
      </c>
      <c r="E175" s="12">
        <v>1500</v>
      </c>
      <c r="F175" s="12">
        <v>1500</v>
      </c>
    </row>
    <row r="176" spans="1:6" x14ac:dyDescent="0.2">
      <c r="A176" s="14" t="s">
        <v>452</v>
      </c>
      <c r="B176" s="14" t="s">
        <v>17</v>
      </c>
      <c r="C176" s="19" t="s">
        <v>18</v>
      </c>
      <c r="D176" s="12">
        <v>1200</v>
      </c>
      <c r="E176" s="12">
        <v>1200</v>
      </c>
      <c r="F176" s="12">
        <v>1200</v>
      </c>
    </row>
    <row r="177" spans="1:6" x14ac:dyDescent="0.2">
      <c r="A177" s="9" t="s">
        <v>453</v>
      </c>
      <c r="B177" s="9"/>
      <c r="C177" s="51" t="s">
        <v>25</v>
      </c>
      <c r="D177" s="10">
        <f>D178</f>
        <v>343</v>
      </c>
      <c r="E177" s="10">
        <f>E178</f>
        <v>343</v>
      </c>
      <c r="F177" s="10">
        <f>F178</f>
        <v>343</v>
      </c>
    </row>
    <row r="178" spans="1:6" ht="31.5" x14ac:dyDescent="0.2">
      <c r="A178" s="14" t="s">
        <v>453</v>
      </c>
      <c r="B178" s="17" t="s">
        <v>6</v>
      </c>
      <c r="C178" s="19" t="s">
        <v>7</v>
      </c>
      <c r="D178" s="12">
        <v>343</v>
      </c>
      <c r="E178" s="12">
        <v>343</v>
      </c>
      <c r="F178" s="12">
        <v>343</v>
      </c>
    </row>
    <row r="179" spans="1:6" ht="31.5" x14ac:dyDescent="0.2">
      <c r="A179" s="9" t="s">
        <v>454</v>
      </c>
      <c r="B179" s="9"/>
      <c r="C179" s="51" t="s">
        <v>35</v>
      </c>
      <c r="D179" s="10">
        <f>D180</f>
        <v>1960</v>
      </c>
      <c r="E179" s="10">
        <f>E180</f>
        <v>1960</v>
      </c>
      <c r="F179" s="10">
        <f>F180</f>
        <v>1960</v>
      </c>
    </row>
    <row r="180" spans="1:6" ht="31.5" x14ac:dyDescent="0.2">
      <c r="A180" s="14" t="s">
        <v>454</v>
      </c>
      <c r="B180" s="17" t="s">
        <v>6</v>
      </c>
      <c r="C180" s="19" t="s">
        <v>7</v>
      </c>
      <c r="D180" s="12">
        <v>1960</v>
      </c>
      <c r="E180" s="12">
        <v>1960</v>
      </c>
      <c r="F180" s="12">
        <v>1960</v>
      </c>
    </row>
    <row r="181" spans="1:6" ht="31.5" x14ac:dyDescent="0.2">
      <c r="A181" s="9" t="s">
        <v>455</v>
      </c>
      <c r="B181" s="9"/>
      <c r="C181" s="51" t="s">
        <v>37</v>
      </c>
      <c r="D181" s="10">
        <f>D182+D183</f>
        <v>22543</v>
      </c>
      <c r="E181" s="10">
        <f>E182+E183</f>
        <v>22543</v>
      </c>
      <c r="F181" s="10">
        <f>F182+F183</f>
        <v>22543</v>
      </c>
    </row>
    <row r="182" spans="1:6" ht="31.5" x14ac:dyDescent="0.2">
      <c r="A182" s="14" t="s">
        <v>455</v>
      </c>
      <c r="B182" s="17" t="s">
        <v>6</v>
      </c>
      <c r="C182" s="19" t="s">
        <v>7</v>
      </c>
      <c r="D182" s="12">
        <v>222.4</v>
      </c>
      <c r="E182" s="12">
        <v>222.4</v>
      </c>
      <c r="F182" s="12">
        <v>222.4</v>
      </c>
    </row>
    <row r="183" spans="1:6" ht="31.5" x14ac:dyDescent="0.2">
      <c r="A183" s="14" t="s">
        <v>455</v>
      </c>
      <c r="B183" s="15" t="s">
        <v>28</v>
      </c>
      <c r="C183" s="19" t="s">
        <v>29</v>
      </c>
      <c r="D183" s="12">
        <v>22320.6</v>
      </c>
      <c r="E183" s="12">
        <v>22320.6</v>
      </c>
      <c r="F183" s="12">
        <v>22320.6</v>
      </c>
    </row>
    <row r="184" spans="1:6" ht="31.5" x14ac:dyDescent="0.2">
      <c r="A184" s="9" t="s">
        <v>456</v>
      </c>
      <c r="B184" s="9"/>
      <c r="C184" s="51" t="s">
        <v>457</v>
      </c>
      <c r="D184" s="10">
        <f>D185</f>
        <v>865.4</v>
      </c>
      <c r="E184" s="10">
        <f>E185</f>
        <v>865.4</v>
      </c>
      <c r="F184" s="10">
        <f>F185</f>
        <v>865.4</v>
      </c>
    </row>
    <row r="185" spans="1:6" ht="31.5" x14ac:dyDescent="0.2">
      <c r="A185" s="14" t="s">
        <v>456</v>
      </c>
      <c r="B185" s="15" t="s">
        <v>28</v>
      </c>
      <c r="C185" s="19" t="s">
        <v>29</v>
      </c>
      <c r="D185" s="12">
        <v>865.4</v>
      </c>
      <c r="E185" s="12">
        <v>865.4</v>
      </c>
      <c r="F185" s="12">
        <v>865.4</v>
      </c>
    </row>
    <row r="186" spans="1:6" ht="31.5" x14ac:dyDescent="0.2">
      <c r="A186" s="9" t="s">
        <v>458</v>
      </c>
      <c r="B186" s="9"/>
      <c r="C186" s="51" t="s">
        <v>230</v>
      </c>
      <c r="D186" s="10">
        <f>D187</f>
        <v>1980</v>
      </c>
      <c r="E186" s="10">
        <f>E187</f>
        <v>1980</v>
      </c>
      <c r="F186" s="10">
        <f>F187</f>
        <v>1980</v>
      </c>
    </row>
    <row r="187" spans="1:6" ht="31.5" x14ac:dyDescent="0.2">
      <c r="A187" s="14" t="s">
        <v>458</v>
      </c>
      <c r="B187" s="15" t="s">
        <v>28</v>
      </c>
      <c r="C187" s="19" t="s">
        <v>29</v>
      </c>
      <c r="D187" s="12">
        <f>980+1000</f>
        <v>1980</v>
      </c>
      <c r="E187" s="12">
        <f>980+1000</f>
        <v>1980</v>
      </c>
      <c r="F187" s="12">
        <f>980+1000</f>
        <v>1980</v>
      </c>
    </row>
    <row r="188" spans="1:6" x14ac:dyDescent="0.2">
      <c r="A188" s="9" t="s">
        <v>459</v>
      </c>
      <c r="B188" s="9"/>
      <c r="C188" s="51" t="s">
        <v>90</v>
      </c>
      <c r="D188" s="10">
        <f>D189+D190</f>
        <v>473.9</v>
      </c>
      <c r="E188" s="10">
        <f>E189+E190</f>
        <v>473.9</v>
      </c>
      <c r="F188" s="10">
        <f>F189+F190</f>
        <v>473.9</v>
      </c>
    </row>
    <row r="189" spans="1:6" ht="31.5" x14ac:dyDescent="0.2">
      <c r="A189" s="14" t="s">
        <v>459</v>
      </c>
      <c r="B189" s="17" t="s">
        <v>6</v>
      </c>
      <c r="C189" s="19" t="s">
        <v>7</v>
      </c>
      <c r="D189" s="12">
        <v>326.89999999999998</v>
      </c>
      <c r="E189" s="12">
        <v>326.89999999999998</v>
      </c>
      <c r="F189" s="12">
        <v>326.89999999999998</v>
      </c>
    </row>
    <row r="190" spans="1:6" ht="31.5" x14ac:dyDescent="0.2">
      <c r="A190" s="14" t="s">
        <v>459</v>
      </c>
      <c r="B190" s="15" t="s">
        <v>28</v>
      </c>
      <c r="C190" s="19" t="s">
        <v>29</v>
      </c>
      <c r="D190" s="12">
        <f>117.6+29.4</f>
        <v>147</v>
      </c>
      <c r="E190" s="12">
        <f>117.6+29.4</f>
        <v>147</v>
      </c>
      <c r="F190" s="12">
        <f>117.6+29.4</f>
        <v>147</v>
      </c>
    </row>
    <row r="191" spans="1:6" x14ac:dyDescent="0.2">
      <c r="A191" s="9" t="s">
        <v>460</v>
      </c>
      <c r="B191" s="9"/>
      <c r="C191" s="51" t="s">
        <v>106</v>
      </c>
      <c r="D191" s="10">
        <f>D192</f>
        <v>74.099999999999994</v>
      </c>
      <c r="E191" s="10">
        <f>E192</f>
        <v>74.099999999999994</v>
      </c>
      <c r="F191" s="10">
        <f>F192</f>
        <v>74.099999999999994</v>
      </c>
    </row>
    <row r="192" spans="1:6" ht="31.5" x14ac:dyDescent="0.2">
      <c r="A192" s="14" t="s">
        <v>460</v>
      </c>
      <c r="B192" s="17" t="s">
        <v>6</v>
      </c>
      <c r="C192" s="19" t="s">
        <v>7</v>
      </c>
      <c r="D192" s="12">
        <f>58.8+15.3</f>
        <v>74.099999999999994</v>
      </c>
      <c r="E192" s="12">
        <f>58.8+15.3</f>
        <v>74.099999999999994</v>
      </c>
      <c r="F192" s="12">
        <f>58.8+15.3</f>
        <v>74.099999999999994</v>
      </c>
    </row>
    <row r="193" spans="1:6" ht="31.5" x14ac:dyDescent="0.2">
      <c r="A193" s="9" t="s">
        <v>461</v>
      </c>
      <c r="B193" s="9"/>
      <c r="C193" s="51" t="s">
        <v>91</v>
      </c>
      <c r="D193" s="10">
        <f>D194+D195</f>
        <v>122.6</v>
      </c>
      <c r="E193" s="10">
        <f>E194+E195</f>
        <v>122.6</v>
      </c>
      <c r="F193" s="10">
        <f>F194+F195</f>
        <v>122.6</v>
      </c>
    </row>
    <row r="194" spans="1:6" ht="31.5" x14ac:dyDescent="0.2">
      <c r="A194" s="14" t="s">
        <v>461</v>
      </c>
      <c r="B194" s="17" t="s">
        <v>6</v>
      </c>
      <c r="C194" s="19" t="s">
        <v>7</v>
      </c>
      <c r="D194" s="12">
        <f>22.1+18+73.5</f>
        <v>113.6</v>
      </c>
      <c r="E194" s="12">
        <f>22.1+18+73.5</f>
        <v>113.6</v>
      </c>
      <c r="F194" s="12">
        <f>22.1+18+73.5</f>
        <v>113.6</v>
      </c>
    </row>
    <row r="195" spans="1:6" ht="31.5" x14ac:dyDescent="0.2">
      <c r="A195" s="14" t="s">
        <v>461</v>
      </c>
      <c r="B195" s="15" t="s">
        <v>28</v>
      </c>
      <c r="C195" s="19" t="s">
        <v>29</v>
      </c>
      <c r="D195" s="12">
        <v>9</v>
      </c>
      <c r="E195" s="12">
        <v>9</v>
      </c>
      <c r="F195" s="12">
        <v>9</v>
      </c>
    </row>
    <row r="196" spans="1:6" ht="22.5" customHeight="1" x14ac:dyDescent="0.2">
      <c r="A196" s="9" t="s">
        <v>462</v>
      </c>
      <c r="B196" s="9"/>
      <c r="C196" s="51" t="s">
        <v>463</v>
      </c>
      <c r="D196" s="10">
        <f>D197</f>
        <v>37.700000000000003</v>
      </c>
      <c r="E196" s="10">
        <f>E197</f>
        <v>37.700000000000003</v>
      </c>
      <c r="F196" s="10">
        <f>F197</f>
        <v>37.700000000000003</v>
      </c>
    </row>
    <row r="197" spans="1:6" ht="31.5" x14ac:dyDescent="0.2">
      <c r="A197" s="14" t="s">
        <v>462</v>
      </c>
      <c r="B197" s="15" t="s">
        <v>28</v>
      </c>
      <c r="C197" s="19" t="s">
        <v>29</v>
      </c>
      <c r="D197" s="12">
        <v>37.700000000000003</v>
      </c>
      <c r="E197" s="12">
        <v>37.700000000000003</v>
      </c>
      <c r="F197" s="12">
        <v>37.700000000000003</v>
      </c>
    </row>
    <row r="198" spans="1:6" ht="31.5" x14ac:dyDescent="0.2">
      <c r="A198" s="9" t="s">
        <v>464</v>
      </c>
      <c r="B198" s="9"/>
      <c r="C198" s="51" t="s">
        <v>342</v>
      </c>
      <c r="D198" s="10">
        <f>D199</f>
        <v>765</v>
      </c>
      <c r="E198" s="10">
        <f>E199</f>
        <v>765</v>
      </c>
      <c r="F198" s="10">
        <f>F199</f>
        <v>765</v>
      </c>
    </row>
    <row r="199" spans="1:6" ht="63" x14ac:dyDescent="0.2">
      <c r="A199" s="14" t="s">
        <v>464</v>
      </c>
      <c r="B199" s="17" t="s">
        <v>3</v>
      </c>
      <c r="C199" s="19" t="s">
        <v>4</v>
      </c>
      <c r="D199" s="12">
        <v>765</v>
      </c>
      <c r="E199" s="12">
        <v>765</v>
      </c>
      <c r="F199" s="12">
        <v>765</v>
      </c>
    </row>
    <row r="200" spans="1:6" ht="31.5" x14ac:dyDescent="0.2">
      <c r="A200" s="9" t="s">
        <v>464</v>
      </c>
      <c r="B200" s="9"/>
      <c r="C200" s="51" t="s">
        <v>342</v>
      </c>
      <c r="D200" s="10">
        <f>D201</f>
        <v>352.8</v>
      </c>
      <c r="E200" s="10">
        <f>E201</f>
        <v>352.8</v>
      </c>
      <c r="F200" s="10">
        <f>F201</f>
        <v>352.8</v>
      </c>
    </row>
    <row r="201" spans="1:6" ht="63" x14ac:dyDescent="0.2">
      <c r="A201" s="14" t="s">
        <v>464</v>
      </c>
      <c r="B201" s="17" t="s">
        <v>3</v>
      </c>
      <c r="C201" s="19" t="s">
        <v>4</v>
      </c>
      <c r="D201" s="12">
        <v>352.8</v>
      </c>
      <c r="E201" s="12">
        <v>352.8</v>
      </c>
      <c r="F201" s="12">
        <v>352.8</v>
      </c>
    </row>
    <row r="202" spans="1:6" ht="31.5" x14ac:dyDescent="0.2">
      <c r="A202" s="9" t="s">
        <v>465</v>
      </c>
      <c r="B202" s="9"/>
      <c r="C202" s="51" t="s">
        <v>648</v>
      </c>
      <c r="D202" s="10">
        <f>D203+D205+D207+D209</f>
        <v>5706.6</v>
      </c>
      <c r="E202" s="10">
        <f>E203+E205+E207+E209</f>
        <v>5706.6</v>
      </c>
      <c r="F202" s="10">
        <f>F203+F205+F207+F209</f>
        <v>5706.6</v>
      </c>
    </row>
    <row r="203" spans="1:6" x14ac:dyDescent="0.2">
      <c r="A203" s="9" t="s">
        <v>466</v>
      </c>
      <c r="B203" s="9"/>
      <c r="C203" s="51" t="s">
        <v>49</v>
      </c>
      <c r="D203" s="10">
        <f>D204</f>
        <v>1960</v>
      </c>
      <c r="E203" s="10">
        <f>E204</f>
        <v>1960</v>
      </c>
      <c r="F203" s="10">
        <f>F204</f>
        <v>1960</v>
      </c>
    </row>
    <row r="204" spans="1:6" ht="31.5" x14ac:dyDescent="0.2">
      <c r="A204" s="14" t="s">
        <v>466</v>
      </c>
      <c r="B204" s="17" t="s">
        <v>6</v>
      </c>
      <c r="C204" s="19" t="s">
        <v>7</v>
      </c>
      <c r="D204" s="12">
        <v>1960</v>
      </c>
      <c r="E204" s="12">
        <v>1960</v>
      </c>
      <c r="F204" s="12">
        <v>1960</v>
      </c>
    </row>
    <row r="205" spans="1:6" x14ac:dyDescent="0.2">
      <c r="A205" s="9" t="s">
        <v>467</v>
      </c>
      <c r="B205" s="9"/>
      <c r="C205" s="51" t="s">
        <v>50</v>
      </c>
      <c r="D205" s="10">
        <f>D206</f>
        <v>3430</v>
      </c>
      <c r="E205" s="10">
        <f>E206</f>
        <v>3430</v>
      </c>
      <c r="F205" s="10">
        <f>F206</f>
        <v>3430</v>
      </c>
    </row>
    <row r="206" spans="1:6" ht="31.5" x14ac:dyDescent="0.2">
      <c r="A206" s="14" t="s">
        <v>467</v>
      </c>
      <c r="B206" s="17" t="s">
        <v>6</v>
      </c>
      <c r="C206" s="19" t="s">
        <v>7</v>
      </c>
      <c r="D206" s="12">
        <v>3430</v>
      </c>
      <c r="E206" s="12">
        <v>3430</v>
      </c>
      <c r="F206" s="12">
        <v>3430</v>
      </c>
    </row>
    <row r="207" spans="1:6" ht="31.5" x14ac:dyDescent="0.2">
      <c r="A207" s="9" t="s">
        <v>468</v>
      </c>
      <c r="B207" s="9"/>
      <c r="C207" s="51" t="s">
        <v>65</v>
      </c>
      <c r="D207" s="10">
        <f>D208</f>
        <v>150</v>
      </c>
      <c r="E207" s="10">
        <f>E208</f>
        <v>150</v>
      </c>
      <c r="F207" s="10">
        <f>F208</f>
        <v>150</v>
      </c>
    </row>
    <row r="208" spans="1:6" ht="31.5" x14ac:dyDescent="0.2">
      <c r="A208" s="14" t="s">
        <v>468</v>
      </c>
      <c r="B208" s="17" t="s">
        <v>6</v>
      </c>
      <c r="C208" s="19" t="s">
        <v>7</v>
      </c>
      <c r="D208" s="12">
        <v>150</v>
      </c>
      <c r="E208" s="12">
        <v>150</v>
      </c>
      <c r="F208" s="12">
        <v>150</v>
      </c>
    </row>
    <row r="209" spans="1:6" x14ac:dyDescent="0.2">
      <c r="A209" s="9" t="s">
        <v>469</v>
      </c>
      <c r="B209" s="9"/>
      <c r="C209" s="51" t="s">
        <v>299</v>
      </c>
      <c r="D209" s="10">
        <f>D210</f>
        <v>166.6</v>
      </c>
      <c r="E209" s="10">
        <f>E210</f>
        <v>166.6</v>
      </c>
      <c r="F209" s="10">
        <f>F210</f>
        <v>166.6</v>
      </c>
    </row>
    <row r="210" spans="1:6" ht="31.5" x14ac:dyDescent="0.2">
      <c r="A210" s="14" t="s">
        <v>469</v>
      </c>
      <c r="B210" s="15" t="s">
        <v>28</v>
      </c>
      <c r="C210" s="19" t="s">
        <v>29</v>
      </c>
      <c r="D210" s="12">
        <v>166.6</v>
      </c>
      <c r="E210" s="12">
        <v>166.6</v>
      </c>
      <c r="F210" s="12">
        <v>166.6</v>
      </c>
    </row>
    <row r="211" spans="1:6" ht="31.5" x14ac:dyDescent="0.2">
      <c r="A211" s="9" t="s">
        <v>41</v>
      </c>
      <c r="B211" s="9"/>
      <c r="C211" s="51" t="s">
        <v>300</v>
      </c>
      <c r="D211" s="10">
        <f>D212</f>
        <v>44523.899999999994</v>
      </c>
      <c r="E211" s="10">
        <f>E212</f>
        <v>41857.1</v>
      </c>
      <c r="F211" s="10">
        <f>F212</f>
        <v>41857.1</v>
      </c>
    </row>
    <row r="212" spans="1:6" x14ac:dyDescent="0.2">
      <c r="A212" s="9" t="s">
        <v>42</v>
      </c>
      <c r="B212" s="9"/>
      <c r="C212" s="51" t="s">
        <v>364</v>
      </c>
      <c r="D212" s="10">
        <f>D213+D217+D224</f>
        <v>44523.899999999994</v>
      </c>
      <c r="E212" s="10">
        <f>E213+E217+E224</f>
        <v>41857.1</v>
      </c>
      <c r="F212" s="10">
        <f>F213+F217+F224</f>
        <v>41857.1</v>
      </c>
    </row>
    <row r="213" spans="1:6" ht="47.25" x14ac:dyDescent="0.2">
      <c r="A213" s="9" t="s">
        <v>44</v>
      </c>
      <c r="B213" s="9"/>
      <c r="C213" s="51" t="s">
        <v>637</v>
      </c>
      <c r="D213" s="10">
        <f>D214</f>
        <v>27670.1</v>
      </c>
      <c r="E213" s="10">
        <f>E214</f>
        <v>27670.1</v>
      </c>
      <c r="F213" s="10">
        <f>F214</f>
        <v>27670.1</v>
      </c>
    </row>
    <row r="214" spans="1:6" x14ac:dyDescent="0.2">
      <c r="A214" s="9" t="s">
        <v>357</v>
      </c>
      <c r="B214" s="9"/>
      <c r="C214" s="51" t="s">
        <v>22</v>
      </c>
      <c r="D214" s="10">
        <f>D215+D216</f>
        <v>27670.1</v>
      </c>
      <c r="E214" s="10">
        <f>E215+E216</f>
        <v>27670.1</v>
      </c>
      <c r="F214" s="10">
        <f>F215+F216</f>
        <v>27670.1</v>
      </c>
    </row>
    <row r="215" spans="1:6" ht="63" x14ac:dyDescent="0.2">
      <c r="A215" s="14" t="s">
        <v>357</v>
      </c>
      <c r="B215" s="17" t="s">
        <v>3</v>
      </c>
      <c r="C215" s="19" t="s">
        <v>4</v>
      </c>
      <c r="D215" s="12">
        <v>27082.1</v>
      </c>
      <c r="E215" s="12">
        <v>27082.1</v>
      </c>
      <c r="F215" s="12">
        <v>27082.1</v>
      </c>
    </row>
    <row r="216" spans="1:6" ht="31.5" x14ac:dyDescent="0.2">
      <c r="A216" s="14" t="s">
        <v>357</v>
      </c>
      <c r="B216" s="17" t="s">
        <v>6</v>
      </c>
      <c r="C216" s="19" t="s">
        <v>7</v>
      </c>
      <c r="D216" s="12">
        <v>588</v>
      </c>
      <c r="E216" s="12">
        <v>588</v>
      </c>
      <c r="F216" s="12">
        <v>588</v>
      </c>
    </row>
    <row r="217" spans="1:6" ht="44.25" customHeight="1" x14ac:dyDescent="0.2">
      <c r="A217" s="5" t="s">
        <v>362</v>
      </c>
      <c r="B217" s="5"/>
      <c r="C217" s="21" t="s">
        <v>650</v>
      </c>
      <c r="D217" s="10">
        <f>D218+D220+D222</f>
        <v>3550</v>
      </c>
      <c r="E217" s="10">
        <f>E218+E220+E222</f>
        <v>3550</v>
      </c>
      <c r="F217" s="10">
        <f>F218+F220+F222</f>
        <v>3550</v>
      </c>
    </row>
    <row r="218" spans="1:6" ht="31.5" x14ac:dyDescent="0.2">
      <c r="A218" s="9" t="s">
        <v>470</v>
      </c>
      <c r="B218" s="9"/>
      <c r="C218" s="51" t="s">
        <v>471</v>
      </c>
      <c r="D218" s="10">
        <f>D219</f>
        <v>1100</v>
      </c>
      <c r="E218" s="10">
        <f>E219</f>
        <v>1100</v>
      </c>
      <c r="F218" s="10">
        <f>F219</f>
        <v>1100</v>
      </c>
    </row>
    <row r="219" spans="1:6" x14ac:dyDescent="0.2">
      <c r="A219" s="14" t="s">
        <v>470</v>
      </c>
      <c r="B219" s="15" t="s">
        <v>13</v>
      </c>
      <c r="C219" s="19" t="s">
        <v>14</v>
      </c>
      <c r="D219" s="12">
        <f>700+400</f>
        <v>1100</v>
      </c>
      <c r="E219" s="12">
        <f>700+400</f>
        <v>1100</v>
      </c>
      <c r="F219" s="12">
        <f>700+400</f>
        <v>1100</v>
      </c>
    </row>
    <row r="220" spans="1:6" ht="31.5" x14ac:dyDescent="0.2">
      <c r="A220" s="9" t="s">
        <v>472</v>
      </c>
      <c r="B220" s="9"/>
      <c r="C220" s="51" t="s">
        <v>43</v>
      </c>
      <c r="D220" s="10">
        <f>D221</f>
        <v>1470</v>
      </c>
      <c r="E220" s="10">
        <f>E221</f>
        <v>1470</v>
      </c>
      <c r="F220" s="10">
        <f>F221</f>
        <v>1470</v>
      </c>
    </row>
    <row r="221" spans="1:6" x14ac:dyDescent="0.2">
      <c r="A221" s="14" t="s">
        <v>472</v>
      </c>
      <c r="B221" s="15" t="s">
        <v>13</v>
      </c>
      <c r="C221" s="19" t="s">
        <v>14</v>
      </c>
      <c r="D221" s="12">
        <v>1470</v>
      </c>
      <c r="E221" s="12">
        <v>1470</v>
      </c>
      <c r="F221" s="12">
        <v>1470</v>
      </c>
    </row>
    <row r="222" spans="1:6" ht="31.5" x14ac:dyDescent="0.2">
      <c r="A222" s="9" t="s">
        <v>473</v>
      </c>
      <c r="B222" s="9"/>
      <c r="C222" s="51" t="s">
        <v>46</v>
      </c>
      <c r="D222" s="10">
        <f>D223</f>
        <v>980</v>
      </c>
      <c r="E222" s="10">
        <f>E223</f>
        <v>980</v>
      </c>
      <c r="F222" s="10">
        <f>F223</f>
        <v>980</v>
      </c>
    </row>
    <row r="223" spans="1:6" x14ac:dyDescent="0.2">
      <c r="A223" s="14" t="s">
        <v>473</v>
      </c>
      <c r="B223" s="15" t="s">
        <v>13</v>
      </c>
      <c r="C223" s="19" t="s">
        <v>14</v>
      </c>
      <c r="D223" s="12">
        <v>980</v>
      </c>
      <c r="E223" s="12">
        <v>980</v>
      </c>
      <c r="F223" s="12">
        <v>980</v>
      </c>
    </row>
    <row r="224" spans="1:6" ht="31.5" x14ac:dyDescent="0.2">
      <c r="A224" s="5" t="s">
        <v>363</v>
      </c>
      <c r="B224" s="5"/>
      <c r="C224" s="21" t="s">
        <v>651</v>
      </c>
      <c r="D224" s="10">
        <f>D225+D227+D229</f>
        <v>13303.8</v>
      </c>
      <c r="E224" s="10">
        <f>E225+E227+E229</f>
        <v>10637</v>
      </c>
      <c r="F224" s="10">
        <f>F225+F227+F229</f>
        <v>10637</v>
      </c>
    </row>
    <row r="225" spans="1:7" x14ac:dyDescent="0.2">
      <c r="A225" s="9" t="s">
        <v>358</v>
      </c>
      <c r="B225" s="9"/>
      <c r="C225" s="51" t="s">
        <v>80</v>
      </c>
      <c r="D225" s="10">
        <f>D226</f>
        <v>362.6</v>
      </c>
      <c r="E225" s="10">
        <f>E226</f>
        <v>362.6</v>
      </c>
      <c r="F225" s="10">
        <f>F226</f>
        <v>362.6</v>
      </c>
    </row>
    <row r="226" spans="1:7" ht="31.5" x14ac:dyDescent="0.2">
      <c r="A226" s="14" t="s">
        <v>358</v>
      </c>
      <c r="B226" s="17" t="s">
        <v>6</v>
      </c>
      <c r="C226" s="19" t="s">
        <v>7</v>
      </c>
      <c r="D226" s="12">
        <v>362.6</v>
      </c>
      <c r="E226" s="12">
        <v>362.6</v>
      </c>
      <c r="F226" s="12">
        <v>362.6</v>
      </c>
    </row>
    <row r="227" spans="1:7" x14ac:dyDescent="0.2">
      <c r="A227" s="9" t="s">
        <v>359</v>
      </c>
      <c r="B227" s="9"/>
      <c r="C227" s="51" t="s">
        <v>82</v>
      </c>
      <c r="D227" s="10">
        <f>D228</f>
        <v>12666.8</v>
      </c>
      <c r="E227" s="10">
        <f>E228</f>
        <v>10000</v>
      </c>
      <c r="F227" s="10">
        <f>F228</f>
        <v>10000</v>
      </c>
    </row>
    <row r="228" spans="1:7" ht="31.5" x14ac:dyDescent="0.2">
      <c r="A228" s="14" t="s">
        <v>359</v>
      </c>
      <c r="B228" s="17" t="s">
        <v>6</v>
      </c>
      <c r="C228" s="19" t="s">
        <v>7</v>
      </c>
      <c r="D228" s="12">
        <v>12666.8</v>
      </c>
      <c r="E228" s="12">
        <v>10000</v>
      </c>
      <c r="F228" s="11">
        <v>10000</v>
      </c>
    </row>
    <row r="229" spans="1:7" x14ac:dyDescent="0.2">
      <c r="A229" s="9" t="s">
        <v>360</v>
      </c>
      <c r="B229" s="9"/>
      <c r="C229" s="51" t="s">
        <v>81</v>
      </c>
      <c r="D229" s="10">
        <f>D230</f>
        <v>274.39999999999998</v>
      </c>
      <c r="E229" s="10">
        <f>E230</f>
        <v>274.39999999999998</v>
      </c>
      <c r="F229" s="10">
        <f>F230</f>
        <v>274.39999999999998</v>
      </c>
    </row>
    <row r="230" spans="1:7" ht="31.5" x14ac:dyDescent="0.2">
      <c r="A230" s="14" t="s">
        <v>360</v>
      </c>
      <c r="B230" s="17" t="s">
        <v>6</v>
      </c>
      <c r="C230" s="19" t="s">
        <v>7</v>
      </c>
      <c r="D230" s="12">
        <v>274.39999999999998</v>
      </c>
      <c r="E230" s="12">
        <v>274.39999999999998</v>
      </c>
      <c r="F230" s="12">
        <v>274.39999999999998</v>
      </c>
    </row>
    <row r="231" spans="1:7" ht="31.5" x14ac:dyDescent="0.2">
      <c r="A231" s="9" t="s">
        <v>47</v>
      </c>
      <c r="B231" s="9"/>
      <c r="C231" s="51" t="s">
        <v>301</v>
      </c>
      <c r="D231" s="10">
        <v>1186072.832411</v>
      </c>
      <c r="E231" s="10">
        <v>1050334.4040000001</v>
      </c>
      <c r="F231" s="10">
        <v>841124.31986300007</v>
      </c>
    </row>
    <row r="232" spans="1:7" ht="18.75" customHeight="1" x14ac:dyDescent="0.2">
      <c r="A232" s="9" t="s">
        <v>48</v>
      </c>
      <c r="B232" s="9"/>
      <c r="C232" s="51" t="s">
        <v>369</v>
      </c>
      <c r="D232" s="10">
        <v>225276.43007</v>
      </c>
      <c r="E232" s="10">
        <v>113248.6</v>
      </c>
      <c r="F232" s="10">
        <v>111916.51087</v>
      </c>
    </row>
    <row r="233" spans="1:7" x14ac:dyDescent="0.2">
      <c r="A233" s="9" t="s">
        <v>474</v>
      </c>
      <c r="B233" s="9"/>
      <c r="C233" s="51" t="s">
        <v>475</v>
      </c>
      <c r="D233" s="10">
        <v>81316.037400000001</v>
      </c>
      <c r="E233" s="10">
        <v>81124.2</v>
      </c>
      <c r="F233" s="10">
        <v>79436.2</v>
      </c>
      <c r="G233" s="226"/>
    </row>
    <row r="234" spans="1:7" ht="131.25" customHeight="1" x14ac:dyDescent="0.2">
      <c r="A234" s="9" t="s">
        <v>476</v>
      </c>
      <c r="B234" s="9"/>
      <c r="C234" s="51" t="s">
        <v>664</v>
      </c>
      <c r="D234" s="10">
        <v>38865.300000000003</v>
      </c>
      <c r="E234" s="10"/>
      <c r="F234" s="10"/>
      <c r="G234" s="226"/>
    </row>
    <row r="235" spans="1:7" ht="31.5" x14ac:dyDescent="0.2">
      <c r="A235" s="14" t="s">
        <v>476</v>
      </c>
      <c r="B235" s="18" t="s">
        <v>38</v>
      </c>
      <c r="C235" s="53" t="s">
        <v>39</v>
      </c>
      <c r="D235" s="12">
        <v>38865.300000000003</v>
      </c>
      <c r="E235" s="12"/>
      <c r="F235" s="11"/>
    </row>
    <row r="236" spans="1:7" ht="132.75" customHeight="1" x14ac:dyDescent="0.2">
      <c r="A236" s="9" t="s">
        <v>476</v>
      </c>
      <c r="B236" s="9"/>
      <c r="C236" s="51" t="s">
        <v>669</v>
      </c>
      <c r="D236" s="10">
        <v>6376.4373999999998</v>
      </c>
      <c r="E236" s="10">
        <v>5508.8</v>
      </c>
      <c r="F236" s="10"/>
      <c r="G236" s="226"/>
    </row>
    <row r="237" spans="1:7" ht="31.5" x14ac:dyDescent="0.2">
      <c r="A237" s="14" t="s">
        <v>476</v>
      </c>
      <c r="B237" s="18" t="s">
        <v>38</v>
      </c>
      <c r="C237" s="53" t="s">
        <v>39</v>
      </c>
      <c r="D237" s="12">
        <v>6376.4373999999998</v>
      </c>
      <c r="E237" s="12">
        <v>5508.8</v>
      </c>
      <c r="F237" s="11"/>
      <c r="G237" s="32"/>
    </row>
    <row r="238" spans="1:7" ht="47.25" x14ac:dyDescent="0.2">
      <c r="A238" s="9" t="s">
        <v>646</v>
      </c>
      <c r="B238" s="31"/>
      <c r="C238" s="54" t="s">
        <v>670</v>
      </c>
      <c r="D238" s="10">
        <v>36074.300000000003</v>
      </c>
      <c r="E238" s="10">
        <v>75615.399999999994</v>
      </c>
      <c r="F238" s="10">
        <v>79436.2</v>
      </c>
      <c r="G238" s="29"/>
    </row>
    <row r="239" spans="1:7" ht="31.5" x14ac:dyDescent="0.2">
      <c r="A239" s="14" t="s">
        <v>646</v>
      </c>
      <c r="B239" s="18" t="s">
        <v>38</v>
      </c>
      <c r="C239" s="53" t="s">
        <v>39</v>
      </c>
      <c r="D239" s="12">
        <v>36074.300000000003</v>
      </c>
      <c r="E239" s="12">
        <v>75615.399999999994</v>
      </c>
      <c r="F239" s="11">
        <v>79436.2</v>
      </c>
      <c r="G239" s="32"/>
    </row>
    <row r="240" spans="1:7" ht="31.5" x14ac:dyDescent="0.2">
      <c r="A240" s="9" t="s">
        <v>477</v>
      </c>
      <c r="B240" s="9"/>
      <c r="C240" s="51" t="s">
        <v>478</v>
      </c>
      <c r="D240" s="10">
        <v>143960.39267</v>
      </c>
      <c r="E240" s="10">
        <v>32124.400000000001</v>
      </c>
      <c r="F240" s="10">
        <v>32480.310870000001</v>
      </c>
    </row>
    <row r="241" spans="1:6" ht="47.25" x14ac:dyDescent="0.2">
      <c r="A241" s="9" t="s">
        <v>479</v>
      </c>
      <c r="B241" s="9"/>
      <c r="C241" s="51" t="s">
        <v>739</v>
      </c>
      <c r="D241" s="10">
        <v>995</v>
      </c>
      <c r="E241" s="10"/>
      <c r="F241" s="10"/>
    </row>
    <row r="242" spans="1:6" ht="31.5" x14ac:dyDescent="0.2">
      <c r="A242" s="14" t="s">
        <v>479</v>
      </c>
      <c r="B242" s="15" t="s">
        <v>28</v>
      </c>
      <c r="C242" s="19" t="s">
        <v>29</v>
      </c>
      <c r="D242" s="12">
        <v>995</v>
      </c>
      <c r="E242" s="12"/>
      <c r="F242" s="11"/>
    </row>
    <row r="243" spans="1:6" ht="47.25" x14ac:dyDescent="0.2">
      <c r="A243" s="9" t="s">
        <v>479</v>
      </c>
      <c r="B243" s="9"/>
      <c r="C243" s="51" t="s">
        <v>740</v>
      </c>
      <c r="D243" s="10">
        <v>109502.5</v>
      </c>
      <c r="E243" s="10"/>
      <c r="F243" s="10"/>
    </row>
    <row r="244" spans="1:6" ht="31.5" x14ac:dyDescent="0.2">
      <c r="A244" s="14" t="s">
        <v>479</v>
      </c>
      <c r="B244" s="15" t="s">
        <v>28</v>
      </c>
      <c r="C244" s="19" t="s">
        <v>29</v>
      </c>
      <c r="D244" s="12">
        <v>109502.5</v>
      </c>
      <c r="E244" s="12"/>
      <c r="F244" s="11"/>
    </row>
    <row r="245" spans="1:6" ht="31.5" x14ac:dyDescent="0.2">
      <c r="A245" s="9" t="s">
        <v>480</v>
      </c>
      <c r="B245" s="9"/>
      <c r="C245" s="51" t="s">
        <v>741</v>
      </c>
      <c r="D245" s="10">
        <v>3346.2926699999998</v>
      </c>
      <c r="E245" s="10">
        <v>3212.4</v>
      </c>
      <c r="F245" s="10">
        <v>3248.0310800000002</v>
      </c>
    </row>
    <row r="246" spans="1:6" ht="31.5" x14ac:dyDescent="0.2">
      <c r="A246" s="14" t="s">
        <v>480</v>
      </c>
      <c r="B246" s="15" t="s">
        <v>28</v>
      </c>
      <c r="C246" s="19" t="s">
        <v>29</v>
      </c>
      <c r="D246" s="12">
        <v>3346.2926699999998</v>
      </c>
      <c r="E246" s="11">
        <v>3212.4</v>
      </c>
      <c r="F246" s="11">
        <v>3248.0310800000002</v>
      </c>
    </row>
    <row r="247" spans="1:6" ht="31.5" x14ac:dyDescent="0.2">
      <c r="A247" s="9" t="s">
        <v>480</v>
      </c>
      <c r="B247" s="23"/>
      <c r="C247" s="52" t="s">
        <v>742</v>
      </c>
      <c r="D247" s="10">
        <v>30116.6</v>
      </c>
      <c r="E247" s="10">
        <v>28912</v>
      </c>
      <c r="F247" s="10">
        <v>29232.279790000001</v>
      </c>
    </row>
    <row r="248" spans="1:6" ht="31.5" x14ac:dyDescent="0.2">
      <c r="A248" s="14" t="s">
        <v>480</v>
      </c>
      <c r="B248" s="15" t="s">
        <v>28</v>
      </c>
      <c r="C248" s="19" t="s">
        <v>29</v>
      </c>
      <c r="D248" s="12">
        <v>30116.6</v>
      </c>
      <c r="E248" s="12">
        <v>28912</v>
      </c>
      <c r="F248" s="11">
        <v>29232.279790000001</v>
      </c>
    </row>
    <row r="249" spans="1:6" x14ac:dyDescent="0.2">
      <c r="A249" s="9" t="s">
        <v>57</v>
      </c>
      <c r="B249" s="9"/>
      <c r="C249" s="51" t="s">
        <v>376</v>
      </c>
      <c r="D249" s="10">
        <v>247913.78903000004</v>
      </c>
      <c r="E249" s="10">
        <v>295828.75400000002</v>
      </c>
      <c r="F249" s="10">
        <v>92252.275660000014</v>
      </c>
    </row>
    <row r="250" spans="1:6" x14ac:dyDescent="0.2">
      <c r="A250" s="9" t="s">
        <v>482</v>
      </c>
      <c r="B250" s="9"/>
      <c r="C250" s="51" t="s">
        <v>483</v>
      </c>
      <c r="D250" s="10">
        <v>15208.1</v>
      </c>
      <c r="E250" s="10">
        <v>12779.88</v>
      </c>
      <c r="F250" s="10">
        <v>12765.631210000001</v>
      </c>
    </row>
    <row r="251" spans="1:6" ht="50.25" customHeight="1" x14ac:dyDescent="0.2">
      <c r="A251" s="9" t="s">
        <v>484</v>
      </c>
      <c r="B251" s="9"/>
      <c r="C251" s="51" t="s">
        <v>743</v>
      </c>
      <c r="D251" s="10">
        <v>1122.8</v>
      </c>
      <c r="E251" s="10">
        <v>1278</v>
      </c>
      <c r="F251" s="10">
        <v>1276.56312</v>
      </c>
    </row>
    <row r="252" spans="1:6" ht="31.5" x14ac:dyDescent="0.2">
      <c r="A252" s="14" t="s">
        <v>484</v>
      </c>
      <c r="B252" s="15" t="s">
        <v>28</v>
      </c>
      <c r="C252" s="19" t="s">
        <v>29</v>
      </c>
      <c r="D252" s="12">
        <v>1122.8</v>
      </c>
      <c r="E252" s="12">
        <v>1278</v>
      </c>
      <c r="F252" s="11">
        <v>1276.56312</v>
      </c>
    </row>
    <row r="253" spans="1:6" ht="50.25" customHeight="1" x14ac:dyDescent="0.2">
      <c r="A253" s="9" t="s">
        <v>484</v>
      </c>
      <c r="B253" s="9"/>
      <c r="C253" s="51" t="s">
        <v>744</v>
      </c>
      <c r="D253" s="10">
        <v>10105.200000000001</v>
      </c>
      <c r="E253" s="10">
        <v>11501.88</v>
      </c>
      <c r="F253" s="10">
        <v>11489.068090000001</v>
      </c>
    </row>
    <row r="254" spans="1:6" ht="31.5" x14ac:dyDescent="0.2">
      <c r="A254" s="14" t="s">
        <v>484</v>
      </c>
      <c r="B254" s="15" t="s">
        <v>28</v>
      </c>
      <c r="C254" s="19" t="s">
        <v>29</v>
      </c>
      <c r="D254" s="12">
        <v>10105.200000000001</v>
      </c>
      <c r="E254" s="12">
        <v>11501.88</v>
      </c>
      <c r="F254" s="11">
        <v>11489.068090000001</v>
      </c>
    </row>
    <row r="255" spans="1:6" ht="57.75" customHeight="1" x14ac:dyDescent="0.2">
      <c r="A255" s="9" t="s">
        <v>485</v>
      </c>
      <c r="B255" s="23"/>
      <c r="C255" s="55" t="s">
        <v>745</v>
      </c>
      <c r="D255" s="10">
        <v>3980.1</v>
      </c>
      <c r="E255" s="10"/>
      <c r="F255" s="10"/>
    </row>
    <row r="256" spans="1:6" ht="31.5" x14ac:dyDescent="0.2">
      <c r="A256" s="14" t="s">
        <v>485</v>
      </c>
      <c r="B256" s="15" t="s">
        <v>28</v>
      </c>
      <c r="C256" s="19" t="s">
        <v>29</v>
      </c>
      <c r="D256" s="12">
        <v>3980.1</v>
      </c>
      <c r="E256" s="12"/>
      <c r="F256" s="11"/>
    </row>
    <row r="257" spans="1:6" x14ac:dyDescent="0.2">
      <c r="A257" s="9" t="s">
        <v>486</v>
      </c>
      <c r="B257" s="9"/>
      <c r="C257" s="51" t="s">
        <v>487</v>
      </c>
      <c r="D257" s="10">
        <v>160961.88903000002</v>
      </c>
      <c r="E257" s="10">
        <v>212891.774</v>
      </c>
      <c r="F257" s="10">
        <v>79486.644450000007</v>
      </c>
    </row>
    <row r="258" spans="1:6" ht="69" customHeight="1" x14ac:dyDescent="0.2">
      <c r="A258" s="9" t="s">
        <v>488</v>
      </c>
      <c r="B258" s="9"/>
      <c r="C258" s="51" t="s">
        <v>746</v>
      </c>
      <c r="D258" s="10">
        <v>19359.28903</v>
      </c>
      <c r="E258" s="10">
        <v>21289.173999999999</v>
      </c>
      <c r="F258" s="10">
        <v>12955.844450000001</v>
      </c>
    </row>
    <row r="259" spans="1:6" ht="31.5" x14ac:dyDescent="0.2">
      <c r="A259" s="14" t="s">
        <v>488</v>
      </c>
      <c r="B259" s="18" t="s">
        <v>38</v>
      </c>
      <c r="C259" s="53" t="s">
        <v>39</v>
      </c>
      <c r="D259" s="12">
        <v>8333.3333330000005</v>
      </c>
      <c r="E259" s="12">
        <v>8333.33</v>
      </c>
      <c r="F259" s="12"/>
    </row>
    <row r="260" spans="1:6" ht="31.5" x14ac:dyDescent="0.2">
      <c r="A260" s="14" t="s">
        <v>488</v>
      </c>
      <c r="B260" s="15" t="s">
        <v>28</v>
      </c>
      <c r="C260" s="19" t="s">
        <v>29</v>
      </c>
      <c r="D260" s="12">
        <v>11025.955696999999</v>
      </c>
      <c r="E260" s="12">
        <v>12955.843999999999</v>
      </c>
      <c r="F260" s="11">
        <v>12955.844450000001</v>
      </c>
    </row>
    <row r="261" spans="1:6" ht="66" customHeight="1" x14ac:dyDescent="0.2">
      <c r="A261" s="9" t="s">
        <v>488</v>
      </c>
      <c r="B261" s="9"/>
      <c r="C261" s="51" t="s">
        <v>748</v>
      </c>
      <c r="D261" s="10">
        <v>141602.6</v>
      </c>
      <c r="E261" s="10">
        <v>191602.6</v>
      </c>
      <c r="F261" s="10">
        <v>66530.8</v>
      </c>
    </row>
    <row r="262" spans="1:6" ht="31.5" x14ac:dyDescent="0.2">
      <c r="A262" s="14" t="s">
        <v>488</v>
      </c>
      <c r="B262" s="15" t="s">
        <v>28</v>
      </c>
      <c r="C262" s="19" t="s">
        <v>29</v>
      </c>
      <c r="D262" s="12">
        <v>141602.6</v>
      </c>
      <c r="E262" s="12">
        <v>191602.6</v>
      </c>
      <c r="F262" s="11">
        <v>66530.8</v>
      </c>
    </row>
    <row r="263" spans="1:6" x14ac:dyDescent="0.2">
      <c r="A263" s="9" t="s">
        <v>489</v>
      </c>
      <c r="B263" s="9"/>
      <c r="C263" s="51" t="s">
        <v>380</v>
      </c>
      <c r="D263" s="10">
        <v>71743.8</v>
      </c>
      <c r="E263" s="10">
        <v>70157.100000000006</v>
      </c>
      <c r="F263" s="10"/>
    </row>
    <row r="264" spans="1:6" ht="78.75" x14ac:dyDescent="0.2">
      <c r="A264" s="9" t="s">
        <v>490</v>
      </c>
      <c r="B264" s="9"/>
      <c r="C264" s="51" t="s">
        <v>662</v>
      </c>
      <c r="D264" s="10">
        <v>21743.8</v>
      </c>
      <c r="E264" s="10">
        <v>20157.099999999999</v>
      </c>
      <c r="F264" s="10"/>
    </row>
    <row r="265" spans="1:6" ht="31.5" x14ac:dyDescent="0.2">
      <c r="A265" s="14" t="s">
        <v>490</v>
      </c>
      <c r="B265" s="15" t="s">
        <v>28</v>
      </c>
      <c r="C265" s="19" t="s">
        <v>29</v>
      </c>
      <c r="D265" s="12">
        <v>21743.8</v>
      </c>
      <c r="E265" s="12">
        <v>20157.099999999999</v>
      </c>
      <c r="F265" s="11"/>
    </row>
    <row r="266" spans="1:6" ht="78.75" x14ac:dyDescent="0.2">
      <c r="A266" s="9" t="s">
        <v>490</v>
      </c>
      <c r="B266" s="9"/>
      <c r="C266" s="51" t="s">
        <v>663</v>
      </c>
      <c r="D266" s="10">
        <v>50000</v>
      </c>
      <c r="E266" s="10">
        <v>50000</v>
      </c>
      <c r="F266" s="10"/>
    </row>
    <row r="267" spans="1:6" ht="31.5" x14ac:dyDescent="0.2">
      <c r="A267" s="14" t="s">
        <v>490</v>
      </c>
      <c r="B267" s="15" t="s">
        <v>28</v>
      </c>
      <c r="C267" s="19" t="s">
        <v>29</v>
      </c>
      <c r="D267" s="12">
        <v>50000</v>
      </c>
      <c r="E267" s="12">
        <v>50000</v>
      </c>
      <c r="F267" s="11"/>
    </row>
    <row r="268" spans="1:6" x14ac:dyDescent="0.2">
      <c r="A268" s="9" t="s">
        <v>51</v>
      </c>
      <c r="B268" s="9"/>
      <c r="C268" s="51" t="s">
        <v>364</v>
      </c>
      <c r="D268" s="10">
        <v>712882.61331100005</v>
      </c>
      <c r="E268" s="10">
        <v>641257.04999999993</v>
      </c>
      <c r="F268" s="10">
        <v>636955.53333300003</v>
      </c>
    </row>
    <row r="269" spans="1:6" ht="31.5" x14ac:dyDescent="0.2">
      <c r="A269" s="9" t="s">
        <v>52</v>
      </c>
      <c r="B269" s="9"/>
      <c r="C269" s="51" t="s">
        <v>635</v>
      </c>
      <c r="D269" s="10">
        <v>62720.7</v>
      </c>
      <c r="E269" s="10">
        <v>12835.1</v>
      </c>
      <c r="F269" s="10">
        <v>39501.133332999998</v>
      </c>
    </row>
    <row r="270" spans="1:6" ht="47.25" x14ac:dyDescent="0.2">
      <c r="A270" s="9" t="s">
        <v>492</v>
      </c>
      <c r="B270" s="9"/>
      <c r="C270" s="51" t="s">
        <v>56</v>
      </c>
      <c r="D270" s="10">
        <v>4187.1000000000004</v>
      </c>
      <c r="E270" s="10">
        <v>4187.1000000000004</v>
      </c>
      <c r="F270" s="10">
        <v>4187.1000000000004</v>
      </c>
    </row>
    <row r="271" spans="1:6" ht="31.5" x14ac:dyDescent="0.2">
      <c r="A271" s="14" t="s">
        <v>492</v>
      </c>
      <c r="B271" s="17" t="s">
        <v>6</v>
      </c>
      <c r="C271" s="19" t="s">
        <v>7</v>
      </c>
      <c r="D271" s="12">
        <v>3187.1</v>
      </c>
      <c r="E271" s="12">
        <v>3187.1</v>
      </c>
      <c r="F271" s="12">
        <v>3187.1</v>
      </c>
    </row>
    <row r="272" spans="1:6" ht="31.5" x14ac:dyDescent="0.2">
      <c r="A272" s="14" t="s">
        <v>492</v>
      </c>
      <c r="B272" s="15" t="s">
        <v>28</v>
      </c>
      <c r="C272" s="19" t="s">
        <v>29</v>
      </c>
      <c r="D272" s="12">
        <v>1000</v>
      </c>
      <c r="E272" s="12">
        <v>1000</v>
      </c>
      <c r="F272" s="12">
        <v>1000</v>
      </c>
    </row>
    <row r="273" spans="1:6" ht="31.5" x14ac:dyDescent="0.2">
      <c r="A273" s="9" t="s">
        <v>493</v>
      </c>
      <c r="B273" s="9"/>
      <c r="C273" s="51" t="s">
        <v>494</v>
      </c>
      <c r="D273" s="10">
        <v>98</v>
      </c>
      <c r="E273" s="10">
        <v>98</v>
      </c>
      <c r="F273" s="10">
        <v>10098</v>
      </c>
    </row>
    <row r="274" spans="1:6" s="33" customFormat="1" ht="31.5" x14ac:dyDescent="0.2">
      <c r="A274" s="14" t="s">
        <v>493</v>
      </c>
      <c r="B274" s="17" t="s">
        <v>6</v>
      </c>
      <c r="C274" s="19" t="s">
        <v>7</v>
      </c>
      <c r="D274" s="12">
        <v>98</v>
      </c>
      <c r="E274" s="12">
        <v>98</v>
      </c>
      <c r="F274" s="12">
        <v>98</v>
      </c>
    </row>
    <row r="275" spans="1:6" s="33" customFormat="1" ht="31.5" x14ac:dyDescent="0.2">
      <c r="A275" s="14" t="s">
        <v>493</v>
      </c>
      <c r="B275" s="15" t="s">
        <v>28</v>
      </c>
      <c r="C275" s="19" t="s">
        <v>29</v>
      </c>
      <c r="D275" s="12"/>
      <c r="E275" s="12"/>
      <c r="F275" s="11">
        <v>10000</v>
      </c>
    </row>
    <row r="276" spans="1:6" s="33" customFormat="1" ht="31.5" x14ac:dyDescent="0.2">
      <c r="A276" s="9" t="s">
        <v>495</v>
      </c>
      <c r="B276" s="9"/>
      <c r="C276" s="51" t="s">
        <v>273</v>
      </c>
      <c r="D276" s="10">
        <v>3500</v>
      </c>
      <c r="E276" s="10">
        <v>3500</v>
      </c>
      <c r="F276" s="10">
        <v>3500</v>
      </c>
    </row>
    <row r="277" spans="1:6" s="33" customFormat="1" ht="36" customHeight="1" x14ac:dyDescent="0.2">
      <c r="A277" s="14" t="s">
        <v>495</v>
      </c>
      <c r="B277" s="17" t="s">
        <v>6</v>
      </c>
      <c r="C277" s="19" t="s">
        <v>7</v>
      </c>
      <c r="D277" s="12">
        <v>2000</v>
      </c>
      <c r="E277" s="12">
        <v>3500</v>
      </c>
      <c r="F277" s="12">
        <v>3500</v>
      </c>
    </row>
    <row r="278" spans="1:6" s="33" customFormat="1" ht="31.5" x14ac:dyDescent="0.2">
      <c r="A278" s="14" t="s">
        <v>495</v>
      </c>
      <c r="B278" s="15" t="s">
        <v>28</v>
      </c>
      <c r="C278" s="19" t="s">
        <v>29</v>
      </c>
      <c r="D278" s="12">
        <v>1500</v>
      </c>
      <c r="E278" s="12"/>
      <c r="F278" s="12"/>
    </row>
    <row r="279" spans="1:6" s="33" customFormat="1" ht="47.25" x14ac:dyDescent="0.2">
      <c r="A279" s="9" t="s">
        <v>496</v>
      </c>
      <c r="B279" s="9"/>
      <c r="C279" s="51" t="s">
        <v>738</v>
      </c>
      <c r="D279" s="10">
        <v>54915.6</v>
      </c>
      <c r="E279" s="10">
        <v>5000</v>
      </c>
      <c r="F279" s="10">
        <v>21666.033332999999</v>
      </c>
    </row>
    <row r="280" spans="1:6" s="33" customFormat="1" ht="31.5" x14ac:dyDescent="0.2">
      <c r="A280" s="14" t="s">
        <v>496</v>
      </c>
      <c r="B280" s="15" t="s">
        <v>28</v>
      </c>
      <c r="C280" s="19" t="s">
        <v>29</v>
      </c>
      <c r="D280" s="12">
        <v>54915.6</v>
      </c>
      <c r="E280" s="12">
        <v>5000</v>
      </c>
      <c r="F280" s="11">
        <v>21666.033332999999</v>
      </c>
    </row>
    <row r="281" spans="1:6" s="33" customFormat="1" ht="63" x14ac:dyDescent="0.2">
      <c r="A281" s="9" t="s">
        <v>497</v>
      </c>
      <c r="B281" s="9"/>
      <c r="C281" s="51" t="s">
        <v>118</v>
      </c>
      <c r="D281" s="10">
        <v>20</v>
      </c>
      <c r="E281" s="10">
        <v>50</v>
      </c>
      <c r="F281" s="10">
        <v>50</v>
      </c>
    </row>
    <row r="282" spans="1:6" s="33" customFormat="1" ht="31.5" x14ac:dyDescent="0.2">
      <c r="A282" s="14" t="s">
        <v>497</v>
      </c>
      <c r="B282" s="15" t="s">
        <v>28</v>
      </c>
      <c r="C282" s="19" t="s">
        <v>29</v>
      </c>
      <c r="D282" s="12">
        <v>20</v>
      </c>
      <c r="E282" s="12">
        <v>50</v>
      </c>
      <c r="F282" s="11">
        <v>50</v>
      </c>
    </row>
    <row r="283" spans="1:6" s="33" customFormat="1" ht="47.25" x14ac:dyDescent="0.2">
      <c r="A283" s="5" t="s">
        <v>291</v>
      </c>
      <c r="B283" s="5"/>
      <c r="C283" s="21" t="s">
        <v>637</v>
      </c>
      <c r="D283" s="10">
        <v>305066.40000000002</v>
      </c>
      <c r="E283" s="10">
        <v>280008.55</v>
      </c>
      <c r="F283" s="10">
        <v>273496.59999999998</v>
      </c>
    </row>
    <row r="284" spans="1:6" s="33" customFormat="1" x14ac:dyDescent="0.2">
      <c r="A284" s="9" t="s">
        <v>498</v>
      </c>
      <c r="B284" s="9"/>
      <c r="C284" s="51" t="s">
        <v>22</v>
      </c>
      <c r="D284" s="10">
        <v>15710.9</v>
      </c>
      <c r="E284" s="10">
        <v>15710.849999999999</v>
      </c>
      <c r="F284" s="10">
        <v>15710.9</v>
      </c>
    </row>
    <row r="285" spans="1:6" s="33" customFormat="1" ht="63" x14ac:dyDescent="0.2">
      <c r="A285" s="14" t="s">
        <v>498</v>
      </c>
      <c r="B285" s="17" t="s">
        <v>3</v>
      </c>
      <c r="C285" s="19" t="s">
        <v>4</v>
      </c>
      <c r="D285" s="12">
        <v>14905.1</v>
      </c>
      <c r="E285" s="12">
        <v>14905.05</v>
      </c>
      <c r="F285" s="12">
        <v>14905.1</v>
      </c>
    </row>
    <row r="286" spans="1:6" s="33" customFormat="1" ht="31.5" x14ac:dyDescent="0.2">
      <c r="A286" s="14" t="s">
        <v>498</v>
      </c>
      <c r="B286" s="17" t="s">
        <v>6</v>
      </c>
      <c r="C286" s="19" t="s">
        <v>7</v>
      </c>
      <c r="D286" s="12">
        <v>805.8</v>
      </c>
      <c r="E286" s="12">
        <v>805.8</v>
      </c>
      <c r="F286" s="11">
        <v>805.8</v>
      </c>
    </row>
    <row r="287" spans="1:6" s="33" customFormat="1" ht="31.5" x14ac:dyDescent="0.2">
      <c r="A287" s="9" t="s">
        <v>499</v>
      </c>
      <c r="B287" s="9"/>
      <c r="C287" s="51" t="s">
        <v>293</v>
      </c>
      <c r="D287" s="10">
        <v>151843.80000000002</v>
      </c>
      <c r="E287" s="10">
        <v>145669</v>
      </c>
      <c r="F287" s="10">
        <v>145669</v>
      </c>
    </row>
    <row r="288" spans="1:6" s="33" customFormat="1" ht="31.5" x14ac:dyDescent="0.2">
      <c r="A288" s="14" t="s">
        <v>499</v>
      </c>
      <c r="B288" s="15" t="s">
        <v>28</v>
      </c>
      <c r="C288" s="19" t="s">
        <v>29</v>
      </c>
      <c r="D288" s="12">
        <v>151843.80000000002</v>
      </c>
      <c r="E288" s="12">
        <v>145669</v>
      </c>
      <c r="F288" s="12">
        <v>145669</v>
      </c>
    </row>
    <row r="289" spans="1:6" s="33" customFormat="1" ht="31.5" x14ac:dyDescent="0.2">
      <c r="A289" s="9" t="s">
        <v>500</v>
      </c>
      <c r="B289" s="9"/>
      <c r="C289" s="51" t="s">
        <v>292</v>
      </c>
      <c r="D289" s="10">
        <v>137511.70000000001</v>
      </c>
      <c r="E289" s="10">
        <v>118628.7</v>
      </c>
      <c r="F289" s="10">
        <v>112116.7</v>
      </c>
    </row>
    <row r="290" spans="1:6" ht="31.5" x14ac:dyDescent="0.2">
      <c r="A290" s="14" t="s">
        <v>500</v>
      </c>
      <c r="B290" s="15" t="s">
        <v>28</v>
      </c>
      <c r="C290" s="19" t="s">
        <v>29</v>
      </c>
      <c r="D290" s="12">
        <v>137511.70000000001</v>
      </c>
      <c r="E290" s="12">
        <v>118628.7</v>
      </c>
      <c r="F290" s="11">
        <v>112116.7</v>
      </c>
    </row>
    <row r="291" spans="1:6" ht="31.5" x14ac:dyDescent="0.2">
      <c r="A291" s="9" t="s">
        <v>501</v>
      </c>
      <c r="B291" s="9"/>
      <c r="C291" s="51" t="s">
        <v>652</v>
      </c>
      <c r="D291" s="10">
        <v>49659.1</v>
      </c>
      <c r="E291" s="10">
        <v>41227.9</v>
      </c>
      <c r="F291" s="10">
        <v>41227.9</v>
      </c>
    </row>
    <row r="292" spans="1:6" ht="31.5" x14ac:dyDescent="0.2">
      <c r="A292" s="9" t="s">
        <v>502</v>
      </c>
      <c r="B292" s="9"/>
      <c r="C292" s="51" t="s">
        <v>59</v>
      </c>
      <c r="D292" s="10">
        <v>37946.6</v>
      </c>
      <c r="E292" s="10">
        <v>23599.8</v>
      </c>
      <c r="F292" s="10">
        <v>23599.8</v>
      </c>
    </row>
    <row r="293" spans="1:6" ht="31.5" x14ac:dyDescent="0.2">
      <c r="A293" s="14" t="s">
        <v>502</v>
      </c>
      <c r="B293" s="14" t="s">
        <v>28</v>
      </c>
      <c r="C293" s="19" t="s">
        <v>29</v>
      </c>
      <c r="D293" s="1">
        <v>37946.6</v>
      </c>
      <c r="E293" s="147">
        <v>23599.8</v>
      </c>
      <c r="F293" s="147">
        <v>23599.8</v>
      </c>
    </row>
    <row r="294" spans="1:6" ht="31.5" x14ac:dyDescent="0.2">
      <c r="A294" s="9" t="s">
        <v>503</v>
      </c>
      <c r="B294" s="9"/>
      <c r="C294" s="51" t="s">
        <v>60</v>
      </c>
      <c r="D294" s="10">
        <v>10064.4</v>
      </c>
      <c r="E294" s="10">
        <v>15980</v>
      </c>
      <c r="F294" s="10">
        <v>15980</v>
      </c>
    </row>
    <row r="295" spans="1:6" ht="31.5" x14ac:dyDescent="0.2">
      <c r="A295" s="14" t="s">
        <v>503</v>
      </c>
      <c r="B295" s="15" t="s">
        <v>28</v>
      </c>
      <c r="C295" s="19" t="s">
        <v>29</v>
      </c>
      <c r="D295" s="12">
        <v>10064.4</v>
      </c>
      <c r="E295" s="12">
        <v>15980</v>
      </c>
      <c r="F295" s="12">
        <v>15980</v>
      </c>
    </row>
    <row r="296" spans="1:6" x14ac:dyDescent="0.2">
      <c r="A296" s="9" t="s">
        <v>504</v>
      </c>
      <c r="B296" s="9"/>
      <c r="C296" s="51" t="s">
        <v>61</v>
      </c>
      <c r="D296" s="10">
        <v>1528.1</v>
      </c>
      <c r="E296" s="10">
        <v>1528.1</v>
      </c>
      <c r="F296" s="10">
        <v>1528.1</v>
      </c>
    </row>
    <row r="297" spans="1:6" ht="31.5" x14ac:dyDescent="0.2">
      <c r="A297" s="14" t="s">
        <v>504</v>
      </c>
      <c r="B297" s="15" t="s">
        <v>28</v>
      </c>
      <c r="C297" s="19" t="s">
        <v>29</v>
      </c>
      <c r="D297" s="12">
        <v>1528.1</v>
      </c>
      <c r="E297" s="12">
        <v>1528.1</v>
      </c>
      <c r="F297" s="12">
        <v>1528.1</v>
      </c>
    </row>
    <row r="298" spans="1:6" ht="47.25" x14ac:dyDescent="0.2">
      <c r="A298" s="9" t="s">
        <v>505</v>
      </c>
      <c r="B298" s="9"/>
      <c r="C298" s="51" t="s">
        <v>62</v>
      </c>
      <c r="D298" s="10">
        <v>120</v>
      </c>
      <c r="E298" s="10">
        <v>120</v>
      </c>
      <c r="F298" s="10">
        <v>120</v>
      </c>
    </row>
    <row r="299" spans="1:6" ht="31.5" x14ac:dyDescent="0.2">
      <c r="A299" s="14" t="s">
        <v>505</v>
      </c>
      <c r="B299" s="15" t="s">
        <v>28</v>
      </c>
      <c r="C299" s="19" t="s">
        <v>29</v>
      </c>
      <c r="D299" s="12">
        <v>120</v>
      </c>
      <c r="E299" s="12">
        <v>120</v>
      </c>
      <c r="F299" s="11">
        <v>120</v>
      </c>
    </row>
    <row r="300" spans="1:6" ht="31.5" x14ac:dyDescent="0.2">
      <c r="A300" s="9" t="s">
        <v>506</v>
      </c>
      <c r="B300" s="9"/>
      <c r="C300" s="51" t="s">
        <v>654</v>
      </c>
      <c r="D300" s="10">
        <v>10871.9</v>
      </c>
      <c r="E300" s="10">
        <v>10871.9</v>
      </c>
      <c r="F300" s="10">
        <v>10871.9</v>
      </c>
    </row>
    <row r="301" spans="1:6" ht="63.75" customHeight="1" x14ac:dyDescent="0.2">
      <c r="A301" s="9" t="s">
        <v>507</v>
      </c>
      <c r="B301" s="9"/>
      <c r="C301" s="51" t="s">
        <v>58</v>
      </c>
      <c r="D301" s="10">
        <v>5408</v>
      </c>
      <c r="E301" s="10">
        <v>5408</v>
      </c>
      <c r="F301" s="10">
        <v>5408</v>
      </c>
    </row>
    <row r="302" spans="1:6" ht="31.5" x14ac:dyDescent="0.2">
      <c r="A302" s="14" t="s">
        <v>507</v>
      </c>
      <c r="B302" s="17" t="s">
        <v>6</v>
      </c>
      <c r="C302" s="19" t="s">
        <v>7</v>
      </c>
      <c r="D302" s="1">
        <v>2774</v>
      </c>
      <c r="E302" s="1">
        <v>2774</v>
      </c>
      <c r="F302" s="1">
        <v>2774</v>
      </c>
    </row>
    <row r="303" spans="1:6" ht="31.5" x14ac:dyDescent="0.2">
      <c r="A303" s="14" t="s">
        <v>507</v>
      </c>
      <c r="B303" s="15" t="s">
        <v>28</v>
      </c>
      <c r="C303" s="19" t="s">
        <v>29</v>
      </c>
      <c r="D303" s="12">
        <v>2634</v>
      </c>
      <c r="E303" s="12">
        <v>2634</v>
      </c>
      <c r="F303" s="12">
        <v>2634</v>
      </c>
    </row>
    <row r="304" spans="1:6" ht="31.5" x14ac:dyDescent="0.2">
      <c r="A304" s="9" t="s">
        <v>508</v>
      </c>
      <c r="B304" s="9"/>
      <c r="C304" s="51" t="s">
        <v>324</v>
      </c>
      <c r="D304" s="10">
        <v>5463.9</v>
      </c>
      <c r="E304" s="10">
        <v>5463.9</v>
      </c>
      <c r="F304" s="10">
        <v>5463.9</v>
      </c>
    </row>
    <row r="305" spans="1:6" ht="31.5" x14ac:dyDescent="0.2">
      <c r="A305" s="14" t="s">
        <v>508</v>
      </c>
      <c r="B305" s="15" t="s">
        <v>28</v>
      </c>
      <c r="C305" s="19" t="s">
        <v>29</v>
      </c>
      <c r="D305" s="12">
        <v>5463.9</v>
      </c>
      <c r="E305" s="12">
        <v>5463.9</v>
      </c>
      <c r="F305" s="12">
        <v>5463.9</v>
      </c>
    </row>
    <row r="306" spans="1:6" ht="31.5" x14ac:dyDescent="0.2">
      <c r="A306" s="9" t="s">
        <v>509</v>
      </c>
      <c r="B306" s="9"/>
      <c r="C306" s="51" t="s">
        <v>653</v>
      </c>
      <c r="D306" s="10">
        <v>228000</v>
      </c>
      <c r="E306" s="10">
        <v>241500</v>
      </c>
      <c r="F306" s="10">
        <v>241500</v>
      </c>
    </row>
    <row r="307" spans="1:6" ht="18.75" customHeight="1" x14ac:dyDescent="0.2">
      <c r="A307" s="9" t="s">
        <v>510</v>
      </c>
      <c r="B307" s="9"/>
      <c r="C307" s="51" t="s">
        <v>63</v>
      </c>
      <c r="D307" s="10">
        <v>28000</v>
      </c>
      <c r="E307" s="10">
        <v>28000</v>
      </c>
      <c r="F307" s="10">
        <v>28000</v>
      </c>
    </row>
    <row r="308" spans="1:6" ht="31.5" x14ac:dyDescent="0.2">
      <c r="A308" s="14" t="s">
        <v>510</v>
      </c>
      <c r="B308" s="15" t="s">
        <v>28</v>
      </c>
      <c r="C308" s="19" t="s">
        <v>29</v>
      </c>
      <c r="D308" s="12">
        <v>28000</v>
      </c>
      <c r="E308" s="12">
        <v>28000</v>
      </c>
      <c r="F308" s="11">
        <v>28000</v>
      </c>
    </row>
    <row r="309" spans="1:6" ht="22.5" customHeight="1" x14ac:dyDescent="0.2">
      <c r="A309" s="9" t="s">
        <v>511</v>
      </c>
      <c r="B309" s="9"/>
      <c r="C309" s="51" t="s">
        <v>53</v>
      </c>
      <c r="D309" s="10">
        <v>200000</v>
      </c>
      <c r="E309" s="10">
        <v>213500</v>
      </c>
      <c r="F309" s="10">
        <v>213500</v>
      </c>
    </row>
    <row r="310" spans="1:6" ht="31.5" x14ac:dyDescent="0.2">
      <c r="A310" s="14" t="s">
        <v>511</v>
      </c>
      <c r="B310" s="15" t="s">
        <v>28</v>
      </c>
      <c r="C310" s="19" t="s">
        <v>29</v>
      </c>
      <c r="D310" s="12">
        <v>200000</v>
      </c>
      <c r="E310" s="12">
        <v>213500</v>
      </c>
      <c r="F310" s="12">
        <v>213500</v>
      </c>
    </row>
    <row r="311" spans="1:6" ht="33" customHeight="1" x14ac:dyDescent="0.2">
      <c r="A311" s="24" t="s">
        <v>512</v>
      </c>
      <c r="B311" s="24"/>
      <c r="C311" s="51" t="s">
        <v>685</v>
      </c>
      <c r="D311" s="10">
        <v>56564.513311000002</v>
      </c>
      <c r="E311" s="10">
        <v>54813.599999999999</v>
      </c>
      <c r="F311" s="10">
        <v>30358</v>
      </c>
    </row>
    <row r="312" spans="1:6" x14ac:dyDescent="0.2">
      <c r="A312" s="9" t="s">
        <v>513</v>
      </c>
      <c r="B312" s="9"/>
      <c r="C312" s="51" t="s">
        <v>749</v>
      </c>
      <c r="D312" s="10">
        <v>6750.9103109999987</v>
      </c>
      <c r="E312" s="10">
        <v>5000</v>
      </c>
      <c r="F312" s="10">
        <v>5000</v>
      </c>
    </row>
    <row r="313" spans="1:6" ht="31.5" x14ac:dyDescent="0.2">
      <c r="A313" s="14" t="s">
        <v>513</v>
      </c>
      <c r="B313" s="17" t="s">
        <v>6</v>
      </c>
      <c r="C313" s="19" t="s">
        <v>7</v>
      </c>
      <c r="D313" s="12">
        <v>6750.9103109999987</v>
      </c>
      <c r="E313" s="12">
        <v>5000</v>
      </c>
      <c r="F313" s="11">
        <v>5000</v>
      </c>
    </row>
    <row r="314" spans="1:6" ht="31.5" x14ac:dyDescent="0.2">
      <c r="A314" s="9" t="s">
        <v>514</v>
      </c>
      <c r="B314" s="9"/>
      <c r="C314" s="51" t="s">
        <v>123</v>
      </c>
      <c r="D314" s="10">
        <v>15654</v>
      </c>
      <c r="E314" s="10">
        <v>15654</v>
      </c>
      <c r="F314" s="10">
        <v>15654</v>
      </c>
    </row>
    <row r="315" spans="1:6" ht="31.5" x14ac:dyDescent="0.2">
      <c r="A315" s="14" t="s">
        <v>514</v>
      </c>
      <c r="B315" s="17" t="s">
        <v>6</v>
      </c>
      <c r="C315" s="19" t="s">
        <v>7</v>
      </c>
      <c r="D315" s="12">
        <v>8654</v>
      </c>
      <c r="E315" s="12">
        <v>8654</v>
      </c>
      <c r="F315" s="12">
        <v>8654</v>
      </c>
    </row>
    <row r="316" spans="1:6" ht="31.5" x14ac:dyDescent="0.2">
      <c r="A316" s="14" t="s">
        <v>514</v>
      </c>
      <c r="B316" s="15" t="s">
        <v>28</v>
      </c>
      <c r="C316" s="19" t="s">
        <v>29</v>
      </c>
      <c r="D316" s="12">
        <v>7000</v>
      </c>
      <c r="E316" s="12">
        <v>7000</v>
      </c>
      <c r="F316" s="12">
        <v>7000</v>
      </c>
    </row>
    <row r="317" spans="1:6" ht="31.5" x14ac:dyDescent="0.2">
      <c r="A317" s="9" t="s">
        <v>515</v>
      </c>
      <c r="B317" s="9"/>
      <c r="C317" s="51" t="s">
        <v>750</v>
      </c>
      <c r="D317" s="10">
        <v>9704</v>
      </c>
      <c r="E317" s="10">
        <v>9704</v>
      </c>
      <c r="F317" s="10">
        <v>9704</v>
      </c>
    </row>
    <row r="318" spans="1:6" ht="31.5" x14ac:dyDescent="0.2">
      <c r="A318" s="14" t="s">
        <v>515</v>
      </c>
      <c r="B318" s="17" t="s">
        <v>6</v>
      </c>
      <c r="C318" s="19" t="s">
        <v>7</v>
      </c>
      <c r="D318" s="12">
        <v>5500</v>
      </c>
      <c r="E318" s="12">
        <v>5500</v>
      </c>
      <c r="F318" s="12">
        <v>5500</v>
      </c>
    </row>
    <row r="319" spans="1:6" x14ac:dyDescent="0.2">
      <c r="A319" s="14" t="s">
        <v>515</v>
      </c>
      <c r="B319" s="15" t="s">
        <v>13</v>
      </c>
      <c r="C319" s="19" t="s">
        <v>14</v>
      </c>
      <c r="D319" s="12">
        <v>4204</v>
      </c>
      <c r="E319" s="12">
        <v>4204</v>
      </c>
      <c r="F319" s="12">
        <v>4204</v>
      </c>
    </row>
    <row r="320" spans="1:6" ht="110.25" x14ac:dyDescent="0.2">
      <c r="A320" s="9" t="s">
        <v>516</v>
      </c>
      <c r="B320" s="9"/>
      <c r="C320" s="144" t="s">
        <v>260</v>
      </c>
      <c r="D320" s="10">
        <v>24455.602999999999</v>
      </c>
      <c r="E320" s="10">
        <v>24455.599999999999</v>
      </c>
      <c r="F320" s="10"/>
    </row>
    <row r="321" spans="1:6" x14ac:dyDescent="0.2">
      <c r="A321" s="14" t="s">
        <v>516</v>
      </c>
      <c r="B321" s="14" t="s">
        <v>13</v>
      </c>
      <c r="C321" s="19" t="s">
        <v>14</v>
      </c>
      <c r="D321" s="12">
        <v>24455.602999999999</v>
      </c>
      <c r="E321" s="12">
        <v>24455.599999999999</v>
      </c>
      <c r="F321" s="11"/>
    </row>
    <row r="322" spans="1:6" ht="31.5" x14ac:dyDescent="0.2">
      <c r="A322" s="9" t="s">
        <v>79</v>
      </c>
      <c r="B322" s="9"/>
      <c r="C322" s="51" t="s">
        <v>302</v>
      </c>
      <c r="D322" s="10">
        <f>D323+D327</f>
        <v>181462.27</v>
      </c>
      <c r="E322" s="10">
        <f>E323+E327</f>
        <v>181462.27</v>
      </c>
      <c r="F322" s="10">
        <f>F323+F327</f>
        <v>181462.27</v>
      </c>
    </row>
    <row r="323" spans="1:6" x14ac:dyDescent="0.2">
      <c r="A323" s="9" t="s">
        <v>517</v>
      </c>
      <c r="B323" s="9"/>
      <c r="C323" s="51" t="s">
        <v>376</v>
      </c>
      <c r="D323" s="10">
        <f t="shared" ref="D323:E325" si="2">D324</f>
        <v>2000</v>
      </c>
      <c r="E323" s="10">
        <f t="shared" si="2"/>
        <v>2000</v>
      </c>
      <c r="F323" s="10"/>
    </row>
    <row r="324" spans="1:6" x14ac:dyDescent="0.2">
      <c r="A324" s="24" t="s">
        <v>640</v>
      </c>
      <c r="B324" s="24"/>
      <c r="C324" s="54" t="s">
        <v>380</v>
      </c>
      <c r="D324" s="10">
        <f t="shared" si="2"/>
        <v>2000</v>
      </c>
      <c r="E324" s="10">
        <f t="shared" si="2"/>
        <v>2000</v>
      </c>
      <c r="F324" s="10"/>
    </row>
    <row r="325" spans="1:6" ht="63" x14ac:dyDescent="0.2">
      <c r="A325" s="9" t="s">
        <v>641</v>
      </c>
      <c r="B325" s="9"/>
      <c r="C325" s="51" t="s">
        <v>128</v>
      </c>
      <c r="D325" s="10">
        <f t="shared" si="2"/>
        <v>2000</v>
      </c>
      <c r="E325" s="10">
        <f t="shared" si="2"/>
        <v>2000</v>
      </c>
      <c r="F325" s="10"/>
    </row>
    <row r="326" spans="1:6" ht="31.5" x14ac:dyDescent="0.2">
      <c r="A326" s="14" t="s">
        <v>641</v>
      </c>
      <c r="B326" s="15" t="s">
        <v>28</v>
      </c>
      <c r="C326" s="19" t="s">
        <v>29</v>
      </c>
      <c r="D326" s="12">
        <v>2000</v>
      </c>
      <c r="E326" s="12">
        <v>2000</v>
      </c>
      <c r="F326" s="11"/>
    </row>
    <row r="327" spans="1:6" x14ac:dyDescent="0.2">
      <c r="A327" s="9" t="s">
        <v>519</v>
      </c>
      <c r="B327" s="9"/>
      <c r="C327" s="51" t="s">
        <v>364</v>
      </c>
      <c r="D327" s="10">
        <f>D328+D331+D337</f>
        <v>179462.27</v>
      </c>
      <c r="E327" s="10">
        <f>E328+E331+E337</f>
        <v>179462.27</v>
      </c>
      <c r="F327" s="10">
        <f>F328+F331+F337</f>
        <v>181462.27</v>
      </c>
    </row>
    <row r="328" spans="1:6" ht="31.5" x14ac:dyDescent="0.2">
      <c r="A328" s="9" t="s">
        <v>520</v>
      </c>
      <c r="B328" s="9"/>
      <c r="C328" s="51" t="s">
        <v>635</v>
      </c>
      <c r="D328" s="10"/>
      <c r="E328" s="10"/>
      <c r="F328" s="10">
        <f t="shared" ref="F328:F329" si="3">F329</f>
        <v>2000</v>
      </c>
    </row>
    <row r="329" spans="1:6" ht="31.5" x14ac:dyDescent="0.2">
      <c r="A329" s="9" t="s">
        <v>521</v>
      </c>
      <c r="B329" s="9"/>
      <c r="C329" s="51" t="s">
        <v>229</v>
      </c>
      <c r="D329" s="10"/>
      <c r="E329" s="10"/>
      <c r="F329" s="10">
        <f t="shared" si="3"/>
        <v>2000</v>
      </c>
    </row>
    <row r="330" spans="1:6" ht="31.5" x14ac:dyDescent="0.2">
      <c r="A330" s="14" t="s">
        <v>521</v>
      </c>
      <c r="B330" s="15" t="s">
        <v>28</v>
      </c>
      <c r="C330" s="19" t="s">
        <v>29</v>
      </c>
      <c r="D330" s="12"/>
      <c r="E330" s="12"/>
      <c r="F330" s="11">
        <v>2000</v>
      </c>
    </row>
    <row r="331" spans="1:6" ht="47.25" x14ac:dyDescent="0.2">
      <c r="A331" s="24" t="s">
        <v>522</v>
      </c>
      <c r="B331" s="5"/>
      <c r="C331" s="21" t="s">
        <v>637</v>
      </c>
      <c r="D331" s="10">
        <f>D332+D335</f>
        <v>171992</v>
      </c>
      <c r="E331" s="10">
        <f>E332+E335</f>
        <v>171992</v>
      </c>
      <c r="F331" s="10">
        <f>F332+F335</f>
        <v>171992</v>
      </c>
    </row>
    <row r="332" spans="1:6" x14ac:dyDescent="0.2">
      <c r="A332" s="9" t="s">
        <v>523</v>
      </c>
      <c r="B332" s="9"/>
      <c r="C332" s="51" t="s">
        <v>22</v>
      </c>
      <c r="D332" s="10">
        <f>D333+D334</f>
        <v>7064.8</v>
      </c>
      <c r="E332" s="10">
        <f>E333+E334</f>
        <v>7064.8</v>
      </c>
      <c r="F332" s="10">
        <f>F333+F334</f>
        <v>7064.8</v>
      </c>
    </row>
    <row r="333" spans="1:6" ht="63" x14ac:dyDescent="0.2">
      <c r="A333" s="14" t="s">
        <v>523</v>
      </c>
      <c r="B333" s="17" t="s">
        <v>3</v>
      </c>
      <c r="C333" s="19" t="s">
        <v>4</v>
      </c>
      <c r="D333" s="12">
        <v>6866.7</v>
      </c>
      <c r="E333" s="12">
        <v>6866.7</v>
      </c>
      <c r="F333" s="12">
        <v>6866.7</v>
      </c>
    </row>
    <row r="334" spans="1:6" ht="31.5" x14ac:dyDescent="0.2">
      <c r="A334" s="14" t="s">
        <v>523</v>
      </c>
      <c r="B334" s="17" t="s">
        <v>6</v>
      </c>
      <c r="C334" s="19" t="s">
        <v>7</v>
      </c>
      <c r="D334" s="12">
        <v>198.1</v>
      </c>
      <c r="E334" s="12">
        <v>198.1</v>
      </c>
      <c r="F334" s="12">
        <v>198.1</v>
      </c>
    </row>
    <row r="335" spans="1:6" ht="47.25" x14ac:dyDescent="0.2">
      <c r="A335" s="9" t="s">
        <v>689</v>
      </c>
      <c r="B335" s="9"/>
      <c r="C335" s="51" t="s">
        <v>524</v>
      </c>
      <c r="D335" s="10">
        <f>D336</f>
        <v>164927.20000000001</v>
      </c>
      <c r="E335" s="10">
        <f>E336</f>
        <v>164927.20000000001</v>
      </c>
      <c r="F335" s="10">
        <f>F336</f>
        <v>164927.20000000001</v>
      </c>
    </row>
    <row r="336" spans="1:6" ht="31.5" x14ac:dyDescent="0.2">
      <c r="A336" s="14" t="s">
        <v>689</v>
      </c>
      <c r="B336" s="15" t="s">
        <v>28</v>
      </c>
      <c r="C336" s="19" t="s">
        <v>29</v>
      </c>
      <c r="D336" s="12">
        <f>98+164829.2</f>
        <v>164927.20000000001</v>
      </c>
      <c r="E336" s="12">
        <f>98+164829.2</f>
        <v>164927.20000000001</v>
      </c>
      <c r="F336" s="12">
        <f>98+164829.2</f>
        <v>164927.20000000001</v>
      </c>
    </row>
    <row r="337" spans="1:6" ht="31.5" x14ac:dyDescent="0.2">
      <c r="A337" s="148" t="s">
        <v>525</v>
      </c>
      <c r="B337" s="148"/>
      <c r="C337" s="149" t="s">
        <v>649</v>
      </c>
      <c r="D337" s="10">
        <f>D338+D342+D344+D346+D348</f>
        <v>7470.27</v>
      </c>
      <c r="E337" s="10">
        <f>E338+E342+E344+E346+E348</f>
        <v>7470.27</v>
      </c>
      <c r="F337" s="10">
        <f>F338+F342+F344+F346+F348</f>
        <v>7470.27</v>
      </c>
    </row>
    <row r="338" spans="1:6" x14ac:dyDescent="0.2">
      <c r="A338" s="9" t="s">
        <v>526</v>
      </c>
      <c r="B338" s="9"/>
      <c r="C338" s="51" t="s">
        <v>109</v>
      </c>
      <c r="D338" s="10">
        <f>D339+D340+D341</f>
        <v>4743.6000000000004</v>
      </c>
      <c r="E338" s="10">
        <f>E339+E340+E341</f>
        <v>4743.6000000000004</v>
      </c>
      <c r="F338" s="10">
        <f>F339+F340+F341</f>
        <v>4743.6000000000004</v>
      </c>
    </row>
    <row r="339" spans="1:6" ht="31.5" x14ac:dyDescent="0.2">
      <c r="A339" s="14" t="s">
        <v>526</v>
      </c>
      <c r="B339" s="17" t="s">
        <v>6</v>
      </c>
      <c r="C339" s="19" t="s">
        <v>7</v>
      </c>
      <c r="D339" s="12">
        <v>879.2</v>
      </c>
      <c r="E339" s="12">
        <v>879.2</v>
      </c>
      <c r="F339" s="12">
        <v>879.2</v>
      </c>
    </row>
    <row r="340" spans="1:6" x14ac:dyDescent="0.2">
      <c r="A340" s="14" t="s">
        <v>526</v>
      </c>
      <c r="B340" s="17" t="s">
        <v>17</v>
      </c>
      <c r="C340" s="19" t="s">
        <v>18</v>
      </c>
      <c r="D340" s="12">
        <v>699.7</v>
      </c>
      <c r="E340" s="12">
        <v>699.7</v>
      </c>
      <c r="F340" s="12">
        <v>699.7</v>
      </c>
    </row>
    <row r="341" spans="1:6" ht="31.5" x14ac:dyDescent="0.2">
      <c r="A341" s="14" t="s">
        <v>526</v>
      </c>
      <c r="B341" s="15" t="s">
        <v>28</v>
      </c>
      <c r="C341" s="19" t="s">
        <v>29</v>
      </c>
      <c r="D341" s="12">
        <v>3164.7</v>
      </c>
      <c r="E341" s="12">
        <v>3164.7</v>
      </c>
      <c r="F341" s="12">
        <v>3164.7</v>
      </c>
    </row>
    <row r="342" spans="1:6" ht="31.5" x14ac:dyDescent="0.2">
      <c r="A342" s="9" t="s">
        <v>527</v>
      </c>
      <c r="B342" s="9"/>
      <c r="C342" s="51" t="s">
        <v>108</v>
      </c>
      <c r="D342" s="10">
        <f>D343</f>
        <v>300</v>
      </c>
      <c r="E342" s="10">
        <f>E343</f>
        <v>300</v>
      </c>
      <c r="F342" s="10">
        <f>F343</f>
        <v>300</v>
      </c>
    </row>
    <row r="343" spans="1:6" ht="31.5" x14ac:dyDescent="0.2">
      <c r="A343" s="14" t="s">
        <v>527</v>
      </c>
      <c r="B343" s="15" t="s">
        <v>28</v>
      </c>
      <c r="C343" s="19" t="s">
        <v>29</v>
      </c>
      <c r="D343" s="12">
        <v>300</v>
      </c>
      <c r="E343" s="12">
        <v>300</v>
      </c>
      <c r="F343" s="12">
        <v>300</v>
      </c>
    </row>
    <row r="344" spans="1:6" ht="31.5" x14ac:dyDescent="0.2">
      <c r="A344" s="9" t="s">
        <v>528</v>
      </c>
      <c r="B344" s="9"/>
      <c r="C344" s="51" t="s">
        <v>107</v>
      </c>
      <c r="D344" s="10">
        <f>D345</f>
        <v>980</v>
      </c>
      <c r="E344" s="10">
        <f>E345</f>
        <v>980</v>
      </c>
      <c r="F344" s="10">
        <f>F345</f>
        <v>980</v>
      </c>
    </row>
    <row r="345" spans="1:6" ht="31.5" x14ac:dyDescent="0.2">
      <c r="A345" s="14" t="s">
        <v>528</v>
      </c>
      <c r="B345" s="15" t="s">
        <v>28</v>
      </c>
      <c r="C345" s="19" t="s">
        <v>29</v>
      </c>
      <c r="D345" s="12">
        <v>980</v>
      </c>
      <c r="E345" s="12">
        <v>980</v>
      </c>
      <c r="F345" s="12">
        <v>980</v>
      </c>
    </row>
    <row r="346" spans="1:6" ht="47.25" x14ac:dyDescent="0.2">
      <c r="A346" s="9" t="s">
        <v>529</v>
      </c>
      <c r="B346" s="9"/>
      <c r="C346" s="51" t="s">
        <v>322</v>
      </c>
      <c r="D346" s="10">
        <f>D347</f>
        <v>1080</v>
      </c>
      <c r="E346" s="10">
        <f>E347</f>
        <v>1080</v>
      </c>
      <c r="F346" s="10">
        <f>F347</f>
        <v>1080</v>
      </c>
    </row>
    <row r="347" spans="1:6" x14ac:dyDescent="0.2">
      <c r="A347" s="14" t="s">
        <v>529</v>
      </c>
      <c r="B347" s="17" t="s">
        <v>17</v>
      </c>
      <c r="C347" s="19" t="s">
        <v>18</v>
      </c>
      <c r="D347" s="12">
        <v>1080</v>
      </c>
      <c r="E347" s="12">
        <v>1080</v>
      </c>
      <c r="F347" s="12">
        <v>1080</v>
      </c>
    </row>
    <row r="348" spans="1:6" ht="31.5" x14ac:dyDescent="0.2">
      <c r="A348" s="9" t="s">
        <v>530</v>
      </c>
      <c r="B348" s="9"/>
      <c r="C348" s="51" t="s">
        <v>276</v>
      </c>
      <c r="D348" s="10">
        <f>D349</f>
        <v>366.67</v>
      </c>
      <c r="E348" s="10">
        <f>E349</f>
        <v>366.67</v>
      </c>
      <c r="F348" s="10">
        <f>F349</f>
        <v>366.67</v>
      </c>
    </row>
    <row r="349" spans="1:6" ht="31.5" x14ac:dyDescent="0.2">
      <c r="A349" s="14" t="s">
        <v>530</v>
      </c>
      <c r="B349" s="15" t="s">
        <v>28</v>
      </c>
      <c r="C349" s="19" t="s">
        <v>29</v>
      </c>
      <c r="D349" s="12">
        <v>366.67</v>
      </c>
      <c r="E349" s="12">
        <v>366.67</v>
      </c>
      <c r="F349" s="12">
        <v>366.67</v>
      </c>
    </row>
    <row r="350" spans="1:6" ht="31.5" x14ac:dyDescent="0.2">
      <c r="A350" s="9" t="s">
        <v>26</v>
      </c>
      <c r="B350" s="9"/>
      <c r="C350" s="51" t="s">
        <v>310</v>
      </c>
      <c r="D350" s="10">
        <f>D351</f>
        <v>22161.312459999997</v>
      </c>
      <c r="E350" s="10">
        <f>E351</f>
        <v>14196.4</v>
      </c>
      <c r="F350" s="10">
        <f>F351</f>
        <v>14196.4</v>
      </c>
    </row>
    <row r="351" spans="1:6" x14ac:dyDescent="0.2">
      <c r="A351" s="9" t="s">
        <v>72</v>
      </c>
      <c r="B351" s="9"/>
      <c r="C351" s="51" t="s">
        <v>364</v>
      </c>
      <c r="D351" s="10">
        <f>D352+D418+D422+D427+D430</f>
        <v>22161.312459999997</v>
      </c>
      <c r="E351" s="10">
        <f>E352+E418+E422+E427+E430</f>
        <v>14196.4</v>
      </c>
      <c r="F351" s="10">
        <f>F352+F418+F422+F427+F430</f>
        <v>14196.4</v>
      </c>
    </row>
    <row r="352" spans="1:6" ht="31.5" x14ac:dyDescent="0.2">
      <c r="A352" s="9" t="s">
        <v>73</v>
      </c>
      <c r="B352" s="9"/>
      <c r="C352" s="51" t="s">
        <v>636</v>
      </c>
      <c r="D352" s="10">
        <f>D353+D355+D392</f>
        <v>10164.91246</v>
      </c>
      <c r="E352" s="10">
        <f>E353+E355+E392</f>
        <v>2200</v>
      </c>
      <c r="F352" s="10">
        <f>F353+F355+F392</f>
        <v>2200</v>
      </c>
    </row>
    <row r="353" spans="1:6" x14ac:dyDescent="0.2">
      <c r="A353" s="9" t="s">
        <v>531</v>
      </c>
      <c r="B353" s="9"/>
      <c r="C353" s="51" t="s">
        <v>532</v>
      </c>
      <c r="D353" s="10">
        <f>D354</f>
        <v>1200</v>
      </c>
      <c r="E353" s="10">
        <f>E354</f>
        <v>1200</v>
      </c>
      <c r="F353" s="10">
        <f>F354</f>
        <v>1200</v>
      </c>
    </row>
    <row r="354" spans="1:6" ht="31.5" x14ac:dyDescent="0.2">
      <c r="A354" s="14" t="s">
        <v>531</v>
      </c>
      <c r="B354" s="14" t="s">
        <v>28</v>
      </c>
      <c r="C354" s="19" t="s">
        <v>29</v>
      </c>
      <c r="D354" s="12">
        <v>1200</v>
      </c>
      <c r="E354" s="12">
        <v>1200</v>
      </c>
      <c r="F354" s="11">
        <v>1200</v>
      </c>
    </row>
    <row r="355" spans="1:6" s="225" customFormat="1" ht="31.5" x14ac:dyDescent="0.2">
      <c r="A355" s="9" t="s">
        <v>533</v>
      </c>
      <c r="B355" s="9"/>
      <c r="C355" s="51" t="s">
        <v>534</v>
      </c>
      <c r="D355" s="10">
        <f>D358+D356+D362+D360+D366+D364+D370+D368+D374+D372+D378+D376+D382+D380+D386+D384+D390+D388</f>
        <v>6596.0654599999989</v>
      </c>
      <c r="E355" s="10"/>
      <c r="F355" s="10"/>
    </row>
    <row r="356" spans="1:6" ht="31.5" x14ac:dyDescent="0.2">
      <c r="A356" s="9" t="s">
        <v>535</v>
      </c>
      <c r="B356" s="9"/>
      <c r="C356" s="51" t="s">
        <v>536</v>
      </c>
      <c r="D356" s="141">
        <f>D357</f>
        <v>1584.93</v>
      </c>
      <c r="E356" s="10"/>
      <c r="F356" s="13"/>
    </row>
    <row r="357" spans="1:6" ht="31.5" x14ac:dyDescent="0.2">
      <c r="A357" s="14" t="s">
        <v>535</v>
      </c>
      <c r="B357" s="14" t="s">
        <v>28</v>
      </c>
      <c r="C357" s="19" t="s">
        <v>29</v>
      </c>
      <c r="D357" s="150">
        <v>1584.93</v>
      </c>
      <c r="E357" s="12"/>
      <c r="F357" s="11"/>
    </row>
    <row r="358" spans="1:6" ht="31.5" customHeight="1" x14ac:dyDescent="0.2">
      <c r="A358" s="9" t="s">
        <v>535</v>
      </c>
      <c r="B358" s="9"/>
      <c r="C358" s="51" t="s">
        <v>537</v>
      </c>
      <c r="D358" s="141">
        <f>D359</f>
        <v>317.32153</v>
      </c>
      <c r="E358" s="10"/>
      <c r="F358" s="13"/>
    </row>
    <row r="359" spans="1:6" ht="31.5" x14ac:dyDescent="0.2">
      <c r="A359" s="14" t="s">
        <v>535</v>
      </c>
      <c r="B359" s="14" t="s">
        <v>28</v>
      </c>
      <c r="C359" s="19" t="s">
        <v>29</v>
      </c>
      <c r="D359" s="150">
        <v>317.32153</v>
      </c>
      <c r="E359" s="12"/>
      <c r="F359" s="11"/>
    </row>
    <row r="360" spans="1:6" ht="31.5" x14ac:dyDescent="0.2">
      <c r="A360" s="9" t="s">
        <v>538</v>
      </c>
      <c r="B360" s="9"/>
      <c r="C360" s="51" t="s">
        <v>539</v>
      </c>
      <c r="D360" s="141">
        <f>D361</f>
        <v>231.33</v>
      </c>
      <c r="E360" s="10"/>
      <c r="F360" s="13"/>
    </row>
    <row r="361" spans="1:6" ht="31.5" x14ac:dyDescent="0.2">
      <c r="A361" s="14" t="s">
        <v>538</v>
      </c>
      <c r="B361" s="14" t="s">
        <v>28</v>
      </c>
      <c r="C361" s="19" t="s">
        <v>29</v>
      </c>
      <c r="D361" s="150">
        <v>231.33</v>
      </c>
      <c r="E361" s="12"/>
      <c r="F361" s="11"/>
    </row>
    <row r="362" spans="1:6" ht="31.5" x14ac:dyDescent="0.2">
      <c r="A362" s="9" t="s">
        <v>538</v>
      </c>
      <c r="B362" s="9"/>
      <c r="C362" s="51" t="s">
        <v>540</v>
      </c>
      <c r="D362" s="141">
        <f>D363</f>
        <v>46.364649999999997</v>
      </c>
      <c r="E362" s="10"/>
      <c r="F362" s="13"/>
    </row>
    <row r="363" spans="1:6" ht="31.5" x14ac:dyDescent="0.2">
      <c r="A363" s="14" t="s">
        <v>538</v>
      </c>
      <c r="B363" s="14" t="s">
        <v>28</v>
      </c>
      <c r="C363" s="19" t="s">
        <v>29</v>
      </c>
      <c r="D363" s="150">
        <v>46.364649999999997</v>
      </c>
      <c r="E363" s="12"/>
      <c r="F363" s="11"/>
    </row>
    <row r="364" spans="1:6" ht="31.5" x14ac:dyDescent="0.2">
      <c r="A364" s="9" t="s">
        <v>541</v>
      </c>
      <c r="B364" s="9"/>
      <c r="C364" s="51" t="s">
        <v>542</v>
      </c>
      <c r="D364" s="141">
        <f>D365</f>
        <v>299.04000000000002</v>
      </c>
      <c r="E364" s="10"/>
      <c r="F364" s="13"/>
    </row>
    <row r="365" spans="1:6" ht="31.5" x14ac:dyDescent="0.2">
      <c r="A365" s="14" t="s">
        <v>541</v>
      </c>
      <c r="B365" s="14" t="s">
        <v>28</v>
      </c>
      <c r="C365" s="19" t="s">
        <v>29</v>
      </c>
      <c r="D365" s="150">
        <v>299.04000000000002</v>
      </c>
      <c r="E365" s="12"/>
      <c r="F365" s="11"/>
    </row>
    <row r="366" spans="1:6" ht="47.25" x14ac:dyDescent="0.2">
      <c r="A366" s="9" t="s">
        <v>541</v>
      </c>
      <c r="B366" s="9"/>
      <c r="C366" s="51" t="s">
        <v>543</v>
      </c>
      <c r="D366" s="141">
        <f>D367</f>
        <v>59.847479999999997</v>
      </c>
      <c r="E366" s="10"/>
      <c r="F366" s="13"/>
    </row>
    <row r="367" spans="1:6" ht="31.5" x14ac:dyDescent="0.2">
      <c r="A367" s="14" t="s">
        <v>541</v>
      </c>
      <c r="B367" s="14" t="s">
        <v>28</v>
      </c>
      <c r="C367" s="19" t="s">
        <v>29</v>
      </c>
      <c r="D367" s="150">
        <v>59.847479999999997</v>
      </c>
      <c r="E367" s="12"/>
      <c r="F367" s="11"/>
    </row>
    <row r="368" spans="1:6" ht="31.5" x14ac:dyDescent="0.2">
      <c r="A368" s="9" t="s">
        <v>544</v>
      </c>
      <c r="B368" s="9"/>
      <c r="C368" s="51" t="s">
        <v>545</v>
      </c>
      <c r="D368" s="141">
        <f>D369</f>
        <v>390.15</v>
      </c>
      <c r="E368" s="10"/>
      <c r="F368" s="13"/>
    </row>
    <row r="369" spans="1:6" ht="31.5" x14ac:dyDescent="0.2">
      <c r="A369" s="14" t="s">
        <v>544</v>
      </c>
      <c r="B369" s="14" t="s">
        <v>28</v>
      </c>
      <c r="C369" s="19" t="s">
        <v>29</v>
      </c>
      <c r="D369" s="150">
        <v>390.15</v>
      </c>
      <c r="E369" s="12"/>
      <c r="F369" s="11"/>
    </row>
    <row r="370" spans="1:6" ht="31.5" x14ac:dyDescent="0.2">
      <c r="A370" s="9" t="s">
        <v>544</v>
      </c>
      <c r="B370" s="9"/>
      <c r="C370" s="51" t="s">
        <v>546</v>
      </c>
      <c r="D370" s="141">
        <f>D371</f>
        <v>78.03</v>
      </c>
      <c r="E370" s="10"/>
      <c r="F370" s="13"/>
    </row>
    <row r="371" spans="1:6" ht="31.5" x14ac:dyDescent="0.2">
      <c r="A371" s="14" t="s">
        <v>544</v>
      </c>
      <c r="B371" s="14" t="s">
        <v>28</v>
      </c>
      <c r="C371" s="19" t="s">
        <v>29</v>
      </c>
      <c r="D371" s="150">
        <v>78.03</v>
      </c>
      <c r="E371" s="12"/>
      <c r="F371" s="11"/>
    </row>
    <row r="372" spans="1:6" ht="47.25" x14ac:dyDescent="0.2">
      <c r="A372" s="9" t="s">
        <v>547</v>
      </c>
      <c r="B372" s="9"/>
      <c r="C372" s="51" t="s">
        <v>548</v>
      </c>
      <c r="D372" s="141">
        <f>D373</f>
        <v>759.8</v>
      </c>
      <c r="E372" s="10"/>
      <c r="F372" s="13"/>
    </row>
    <row r="373" spans="1:6" ht="31.5" x14ac:dyDescent="0.2">
      <c r="A373" s="14" t="s">
        <v>547</v>
      </c>
      <c r="B373" s="14" t="s">
        <v>28</v>
      </c>
      <c r="C373" s="19" t="s">
        <v>29</v>
      </c>
      <c r="D373" s="150">
        <v>759.8</v>
      </c>
      <c r="E373" s="12"/>
      <c r="F373" s="11"/>
    </row>
    <row r="374" spans="1:6" ht="47.25" x14ac:dyDescent="0.2">
      <c r="A374" s="9" t="s">
        <v>547</v>
      </c>
      <c r="B374" s="9"/>
      <c r="C374" s="51" t="s">
        <v>549</v>
      </c>
      <c r="D374" s="141">
        <f>D375</f>
        <v>151.96</v>
      </c>
      <c r="E374" s="10"/>
      <c r="F374" s="13"/>
    </row>
    <row r="375" spans="1:6" ht="31.5" x14ac:dyDescent="0.2">
      <c r="A375" s="14" t="s">
        <v>547</v>
      </c>
      <c r="B375" s="14" t="s">
        <v>28</v>
      </c>
      <c r="C375" s="19" t="s">
        <v>29</v>
      </c>
      <c r="D375" s="150">
        <v>151.96</v>
      </c>
      <c r="E375" s="12"/>
      <c r="F375" s="11"/>
    </row>
    <row r="376" spans="1:6" ht="47.25" x14ac:dyDescent="0.2">
      <c r="A376" s="9" t="s">
        <v>550</v>
      </c>
      <c r="B376" s="9"/>
      <c r="C376" s="51" t="s">
        <v>551</v>
      </c>
      <c r="D376" s="141">
        <f>D377</f>
        <v>540.57000000000005</v>
      </c>
      <c r="E376" s="10"/>
      <c r="F376" s="13"/>
    </row>
    <row r="377" spans="1:6" ht="31.5" x14ac:dyDescent="0.2">
      <c r="A377" s="14" t="s">
        <v>550</v>
      </c>
      <c r="B377" s="14" t="s">
        <v>28</v>
      </c>
      <c r="C377" s="19" t="s">
        <v>29</v>
      </c>
      <c r="D377" s="150">
        <v>540.57000000000005</v>
      </c>
      <c r="E377" s="12"/>
      <c r="F377" s="11"/>
    </row>
    <row r="378" spans="1:6" ht="47.25" x14ac:dyDescent="0.2">
      <c r="A378" s="9" t="s">
        <v>550</v>
      </c>
      <c r="B378" s="9"/>
      <c r="C378" s="51" t="s">
        <v>552</v>
      </c>
      <c r="D378" s="141">
        <f>D379</f>
        <v>108.114</v>
      </c>
      <c r="E378" s="10"/>
      <c r="F378" s="13"/>
    </row>
    <row r="379" spans="1:6" ht="31.5" x14ac:dyDescent="0.2">
      <c r="A379" s="14" t="s">
        <v>550</v>
      </c>
      <c r="B379" s="14" t="s">
        <v>28</v>
      </c>
      <c r="C379" s="19" t="s">
        <v>29</v>
      </c>
      <c r="D379" s="150">
        <v>108.114</v>
      </c>
      <c r="E379" s="12"/>
      <c r="F379" s="11"/>
    </row>
    <row r="380" spans="1:6" ht="31.5" x14ac:dyDescent="0.2">
      <c r="A380" s="9" t="s">
        <v>553</v>
      </c>
      <c r="B380" s="9"/>
      <c r="C380" s="51" t="s">
        <v>554</v>
      </c>
      <c r="D380" s="141">
        <f>D381</f>
        <v>248.57499999999999</v>
      </c>
      <c r="E380" s="10"/>
      <c r="F380" s="13"/>
    </row>
    <row r="381" spans="1:6" ht="31.5" x14ac:dyDescent="0.2">
      <c r="A381" s="14" t="s">
        <v>553</v>
      </c>
      <c r="B381" s="14" t="s">
        <v>28</v>
      </c>
      <c r="C381" s="19" t="s">
        <v>29</v>
      </c>
      <c r="D381" s="150">
        <v>248.57499999999999</v>
      </c>
      <c r="E381" s="12"/>
      <c r="F381" s="11"/>
    </row>
    <row r="382" spans="1:6" ht="31.5" x14ac:dyDescent="0.2">
      <c r="A382" s="9" t="s">
        <v>553</v>
      </c>
      <c r="B382" s="9"/>
      <c r="C382" s="51" t="s">
        <v>555</v>
      </c>
      <c r="D382" s="141">
        <f>D383</f>
        <v>54.848370000000003</v>
      </c>
      <c r="E382" s="10"/>
      <c r="F382" s="13"/>
    </row>
    <row r="383" spans="1:6" ht="31.5" x14ac:dyDescent="0.2">
      <c r="A383" s="14" t="s">
        <v>553</v>
      </c>
      <c r="B383" s="14" t="s">
        <v>28</v>
      </c>
      <c r="C383" s="19" t="s">
        <v>29</v>
      </c>
      <c r="D383" s="150">
        <v>54.848370000000003</v>
      </c>
      <c r="E383" s="12"/>
      <c r="F383" s="11"/>
    </row>
    <row r="384" spans="1:6" ht="31.5" x14ac:dyDescent="0.2">
      <c r="A384" s="9" t="s">
        <v>556</v>
      </c>
      <c r="B384" s="9"/>
      <c r="C384" s="51" t="s">
        <v>557</v>
      </c>
      <c r="D384" s="141">
        <f>D385</f>
        <v>350.32499999999999</v>
      </c>
      <c r="E384" s="10"/>
      <c r="F384" s="13"/>
    </row>
    <row r="385" spans="1:6" ht="31.5" x14ac:dyDescent="0.2">
      <c r="A385" s="14" t="s">
        <v>556</v>
      </c>
      <c r="B385" s="14" t="s">
        <v>28</v>
      </c>
      <c r="C385" s="19" t="s">
        <v>29</v>
      </c>
      <c r="D385" s="150">
        <v>350.32499999999999</v>
      </c>
      <c r="E385" s="12"/>
      <c r="F385" s="11"/>
    </row>
    <row r="386" spans="1:6" ht="31.5" x14ac:dyDescent="0.2">
      <c r="A386" s="9" t="s">
        <v>556</v>
      </c>
      <c r="B386" s="9"/>
      <c r="C386" s="51" t="s">
        <v>558</v>
      </c>
      <c r="D386" s="141">
        <f>D387</f>
        <v>70.064999999999998</v>
      </c>
      <c r="E386" s="10"/>
      <c r="F386" s="13"/>
    </row>
    <row r="387" spans="1:6" ht="31.5" x14ac:dyDescent="0.2">
      <c r="A387" s="14" t="s">
        <v>556</v>
      </c>
      <c r="B387" s="14" t="s">
        <v>28</v>
      </c>
      <c r="C387" s="19" t="s">
        <v>29</v>
      </c>
      <c r="D387" s="150">
        <v>70.064999999999998</v>
      </c>
      <c r="E387" s="12"/>
      <c r="F387" s="11"/>
    </row>
    <row r="388" spans="1:6" ht="31.5" x14ac:dyDescent="0.2">
      <c r="A388" s="9" t="s">
        <v>559</v>
      </c>
      <c r="B388" s="9"/>
      <c r="C388" s="51" t="s">
        <v>560</v>
      </c>
      <c r="D388" s="141">
        <f>D389</f>
        <v>1087.29</v>
      </c>
      <c r="E388" s="10"/>
      <c r="F388" s="13"/>
    </row>
    <row r="389" spans="1:6" ht="31.5" x14ac:dyDescent="0.2">
      <c r="A389" s="14" t="s">
        <v>559</v>
      </c>
      <c r="B389" s="14" t="s">
        <v>28</v>
      </c>
      <c r="C389" s="19" t="s">
        <v>29</v>
      </c>
      <c r="D389" s="150">
        <f>303.42+783.87</f>
        <v>1087.29</v>
      </c>
      <c r="E389" s="12"/>
      <c r="F389" s="11"/>
    </row>
    <row r="390" spans="1:6" ht="47.25" x14ac:dyDescent="0.2">
      <c r="A390" s="9" t="s">
        <v>559</v>
      </c>
      <c r="B390" s="9"/>
      <c r="C390" s="51" t="s">
        <v>561</v>
      </c>
      <c r="D390" s="141">
        <f>D391</f>
        <v>217.50443000000001</v>
      </c>
      <c r="E390" s="10"/>
      <c r="F390" s="13"/>
    </row>
    <row r="391" spans="1:6" ht="31.5" x14ac:dyDescent="0.2">
      <c r="A391" s="14" t="s">
        <v>559</v>
      </c>
      <c r="B391" s="14" t="s">
        <v>28</v>
      </c>
      <c r="C391" s="19" t="s">
        <v>29</v>
      </c>
      <c r="D391" s="150">
        <f>156.774+60.73043</f>
        <v>217.50443000000001</v>
      </c>
      <c r="E391" s="12"/>
      <c r="F391" s="11"/>
    </row>
    <row r="392" spans="1:6" s="225" customFormat="1" ht="19.5" customHeight="1" x14ac:dyDescent="0.2">
      <c r="A392" s="9" t="s">
        <v>562</v>
      </c>
      <c r="B392" s="9"/>
      <c r="C392" s="56" t="s">
        <v>563</v>
      </c>
      <c r="D392" s="10">
        <f>D394+D396+D398+D400+D402+D404+D406+D408+D410+D412+D414+D416</f>
        <v>2368.8470000000002</v>
      </c>
      <c r="E392" s="10">
        <v>1000</v>
      </c>
      <c r="F392" s="13">
        <v>1000</v>
      </c>
    </row>
    <row r="393" spans="1:6" s="225" customFormat="1" ht="29.25" customHeight="1" x14ac:dyDescent="0.2">
      <c r="A393" s="9"/>
      <c r="B393" s="14" t="s">
        <v>28</v>
      </c>
      <c r="C393" s="19" t="s">
        <v>29</v>
      </c>
      <c r="D393" s="10"/>
      <c r="E393" s="12">
        <v>1000</v>
      </c>
      <c r="F393" s="11">
        <v>1000</v>
      </c>
    </row>
    <row r="394" spans="1:6" ht="31.5" x14ac:dyDescent="0.2">
      <c r="A394" s="9" t="s">
        <v>564</v>
      </c>
      <c r="B394" s="9"/>
      <c r="C394" s="51" t="s">
        <v>565</v>
      </c>
      <c r="D394" s="141">
        <f>D395</f>
        <v>227.30176</v>
      </c>
      <c r="E394" s="141"/>
      <c r="F394" s="141"/>
    </row>
    <row r="395" spans="1:6" ht="31.5" x14ac:dyDescent="0.2">
      <c r="A395" s="14" t="s">
        <v>564</v>
      </c>
      <c r="B395" s="14" t="s">
        <v>28</v>
      </c>
      <c r="C395" s="19" t="s">
        <v>29</v>
      </c>
      <c r="D395" s="150">
        <v>227.30176</v>
      </c>
      <c r="E395" s="150"/>
      <c r="F395" s="150"/>
    </row>
    <row r="396" spans="1:6" ht="31.5" x14ac:dyDescent="0.2">
      <c r="A396" s="9" t="s">
        <v>564</v>
      </c>
      <c r="B396" s="9"/>
      <c r="C396" s="51" t="s">
        <v>566</v>
      </c>
      <c r="D396" s="141">
        <f>D397</f>
        <v>132.22416000000001</v>
      </c>
      <c r="E396" s="141"/>
      <c r="F396" s="141"/>
    </row>
    <row r="397" spans="1:6" ht="31.5" x14ac:dyDescent="0.2">
      <c r="A397" s="14" t="s">
        <v>564</v>
      </c>
      <c r="B397" s="14" t="s">
        <v>28</v>
      </c>
      <c r="C397" s="19" t="s">
        <v>29</v>
      </c>
      <c r="D397" s="150">
        <v>132.22416000000001</v>
      </c>
      <c r="E397" s="150"/>
      <c r="F397" s="150"/>
    </row>
    <row r="398" spans="1:6" ht="31.5" x14ac:dyDescent="0.2">
      <c r="A398" s="9" t="s">
        <v>567</v>
      </c>
      <c r="B398" s="9"/>
      <c r="C398" s="51" t="s">
        <v>752</v>
      </c>
      <c r="D398" s="141">
        <f>D399</f>
        <v>397.53447999999997</v>
      </c>
      <c r="E398" s="10"/>
      <c r="F398" s="13"/>
    </row>
    <row r="399" spans="1:6" ht="31.5" x14ac:dyDescent="0.2">
      <c r="A399" s="14" t="s">
        <v>567</v>
      </c>
      <c r="B399" s="14" t="s">
        <v>28</v>
      </c>
      <c r="C399" s="19" t="s">
        <v>29</v>
      </c>
      <c r="D399" s="150">
        <v>397.53447999999997</v>
      </c>
      <c r="E399" s="12"/>
      <c r="F399" s="11"/>
    </row>
    <row r="400" spans="1:6" ht="35.25" customHeight="1" x14ac:dyDescent="0.2">
      <c r="A400" s="9" t="s">
        <v>567</v>
      </c>
      <c r="B400" s="9"/>
      <c r="C400" s="51" t="s">
        <v>753</v>
      </c>
      <c r="D400" s="141">
        <f>D401</f>
        <v>397.53447999999997</v>
      </c>
      <c r="E400" s="10"/>
      <c r="F400" s="13"/>
    </row>
    <row r="401" spans="1:6" ht="31.5" x14ac:dyDescent="0.2">
      <c r="A401" s="14" t="s">
        <v>567</v>
      </c>
      <c r="B401" s="14" t="s">
        <v>28</v>
      </c>
      <c r="C401" s="19" t="s">
        <v>29</v>
      </c>
      <c r="D401" s="150">
        <v>397.53447999999997</v>
      </c>
      <c r="E401" s="12"/>
      <c r="F401" s="11"/>
    </row>
    <row r="402" spans="1:6" ht="47.25" x14ac:dyDescent="0.2">
      <c r="A402" s="9" t="s">
        <v>568</v>
      </c>
      <c r="B402" s="9"/>
      <c r="C402" s="51" t="s">
        <v>759</v>
      </c>
      <c r="D402" s="141">
        <f>D403</f>
        <v>203.68665999999999</v>
      </c>
      <c r="E402" s="10"/>
      <c r="F402" s="13"/>
    </row>
    <row r="403" spans="1:6" ht="31.5" x14ac:dyDescent="0.2">
      <c r="A403" s="14" t="s">
        <v>568</v>
      </c>
      <c r="B403" s="14" t="s">
        <v>28</v>
      </c>
      <c r="C403" s="19" t="s">
        <v>29</v>
      </c>
      <c r="D403" s="150">
        <v>203.68665999999999</v>
      </c>
      <c r="E403" s="12"/>
      <c r="F403" s="11"/>
    </row>
    <row r="404" spans="1:6" ht="47.25" x14ac:dyDescent="0.2">
      <c r="A404" s="9" t="s">
        <v>568</v>
      </c>
      <c r="B404" s="9"/>
      <c r="C404" s="51" t="s">
        <v>760</v>
      </c>
      <c r="D404" s="141">
        <f>D405</f>
        <v>203.68666999999999</v>
      </c>
      <c r="E404" s="10"/>
      <c r="F404" s="13"/>
    </row>
    <row r="405" spans="1:6" ht="31.5" x14ac:dyDescent="0.2">
      <c r="A405" s="14" t="s">
        <v>568</v>
      </c>
      <c r="B405" s="14" t="s">
        <v>28</v>
      </c>
      <c r="C405" s="19" t="s">
        <v>29</v>
      </c>
      <c r="D405" s="150">
        <v>203.68666999999999</v>
      </c>
      <c r="E405" s="12"/>
      <c r="F405" s="11"/>
    </row>
    <row r="406" spans="1:6" ht="31.5" x14ac:dyDescent="0.2">
      <c r="A406" s="9" t="s">
        <v>569</v>
      </c>
      <c r="B406" s="9"/>
      <c r="C406" s="51" t="s">
        <v>570</v>
      </c>
      <c r="D406" s="141">
        <f>D407</f>
        <v>101.75718999999999</v>
      </c>
      <c r="E406" s="10"/>
      <c r="F406" s="13"/>
    </row>
    <row r="407" spans="1:6" ht="31.5" x14ac:dyDescent="0.2">
      <c r="A407" s="14" t="s">
        <v>569</v>
      </c>
      <c r="B407" s="14" t="s">
        <v>28</v>
      </c>
      <c r="C407" s="19" t="s">
        <v>29</v>
      </c>
      <c r="D407" s="150">
        <v>101.75718999999999</v>
      </c>
      <c r="E407" s="12"/>
      <c r="F407" s="11"/>
    </row>
    <row r="408" spans="1:6" ht="31.5" x14ac:dyDescent="0.2">
      <c r="A408" s="9" t="s">
        <v>569</v>
      </c>
      <c r="B408" s="9"/>
      <c r="C408" s="51" t="s">
        <v>571</v>
      </c>
      <c r="D408" s="141">
        <f>D409</f>
        <v>101.75718999999999</v>
      </c>
      <c r="E408" s="10"/>
      <c r="F408" s="13"/>
    </row>
    <row r="409" spans="1:6" ht="31.5" x14ac:dyDescent="0.2">
      <c r="A409" s="14" t="s">
        <v>569</v>
      </c>
      <c r="B409" s="14" t="s">
        <v>28</v>
      </c>
      <c r="C409" s="19" t="s">
        <v>29</v>
      </c>
      <c r="D409" s="150">
        <v>101.75718999999999</v>
      </c>
      <c r="E409" s="12"/>
      <c r="F409" s="11"/>
    </row>
    <row r="410" spans="1:6" ht="47.25" x14ac:dyDescent="0.2">
      <c r="A410" s="9" t="s">
        <v>572</v>
      </c>
      <c r="B410" s="9"/>
      <c r="C410" s="51" t="s">
        <v>573</v>
      </c>
      <c r="D410" s="141">
        <f>D411</f>
        <v>114.806</v>
      </c>
      <c r="E410" s="10"/>
      <c r="F410" s="13"/>
    </row>
    <row r="411" spans="1:6" ht="31.5" x14ac:dyDescent="0.2">
      <c r="A411" s="14" t="s">
        <v>572</v>
      </c>
      <c r="B411" s="14" t="s">
        <v>28</v>
      </c>
      <c r="C411" s="19" t="s">
        <v>29</v>
      </c>
      <c r="D411" s="150">
        <v>114.806</v>
      </c>
      <c r="E411" s="12"/>
      <c r="F411" s="11"/>
    </row>
    <row r="412" spans="1:6" ht="47.25" x14ac:dyDescent="0.2">
      <c r="A412" s="9" t="s">
        <v>572</v>
      </c>
      <c r="B412" s="9"/>
      <c r="C412" s="51" t="s">
        <v>574</v>
      </c>
      <c r="D412" s="141">
        <f>D413</f>
        <v>114.806</v>
      </c>
      <c r="E412" s="10"/>
      <c r="F412" s="13"/>
    </row>
    <row r="413" spans="1:6" ht="31.5" x14ac:dyDescent="0.2">
      <c r="A413" s="14" t="s">
        <v>572</v>
      </c>
      <c r="B413" s="14" t="s">
        <v>28</v>
      </c>
      <c r="C413" s="19" t="s">
        <v>29</v>
      </c>
      <c r="D413" s="150">
        <v>114.806</v>
      </c>
      <c r="E413" s="12"/>
      <c r="F413" s="11"/>
    </row>
    <row r="414" spans="1:6" ht="47.25" x14ac:dyDescent="0.2">
      <c r="A414" s="9" t="s">
        <v>575</v>
      </c>
      <c r="B414" s="9"/>
      <c r="C414" s="51" t="s">
        <v>576</v>
      </c>
      <c r="D414" s="141">
        <f>D415</f>
        <v>186.87620000000001</v>
      </c>
      <c r="E414" s="10"/>
      <c r="F414" s="13"/>
    </row>
    <row r="415" spans="1:6" ht="31.5" x14ac:dyDescent="0.2">
      <c r="A415" s="14" t="s">
        <v>575</v>
      </c>
      <c r="B415" s="14" t="s">
        <v>28</v>
      </c>
      <c r="C415" s="19" t="s">
        <v>29</v>
      </c>
      <c r="D415" s="150">
        <v>186.87620000000001</v>
      </c>
      <c r="E415" s="12"/>
      <c r="F415" s="11"/>
    </row>
    <row r="416" spans="1:6" ht="47.25" x14ac:dyDescent="0.2">
      <c r="A416" s="9" t="s">
        <v>575</v>
      </c>
      <c r="B416" s="9"/>
      <c r="C416" s="51" t="s">
        <v>577</v>
      </c>
      <c r="D416" s="141">
        <f>D417</f>
        <v>186.87620999999999</v>
      </c>
      <c r="E416" s="10"/>
      <c r="F416" s="13"/>
    </row>
    <row r="417" spans="1:6" ht="31.5" x14ac:dyDescent="0.2">
      <c r="A417" s="14" t="s">
        <v>575</v>
      </c>
      <c r="B417" s="14" t="s">
        <v>28</v>
      </c>
      <c r="C417" s="19" t="s">
        <v>29</v>
      </c>
      <c r="D417" s="150">
        <v>186.87620999999999</v>
      </c>
      <c r="E417" s="12"/>
      <c r="F417" s="11"/>
    </row>
    <row r="418" spans="1:6" ht="30.75" customHeight="1" x14ac:dyDescent="0.2">
      <c r="A418" s="5" t="s">
        <v>578</v>
      </c>
      <c r="B418" s="5"/>
      <c r="C418" s="21" t="s">
        <v>687</v>
      </c>
      <c r="D418" s="10">
        <f>D419</f>
        <v>5356.4</v>
      </c>
      <c r="E418" s="10">
        <f>E419</f>
        <v>5356.4</v>
      </c>
      <c r="F418" s="10">
        <f>F419</f>
        <v>5356.4</v>
      </c>
    </row>
    <row r="419" spans="1:6" ht="31.5" x14ac:dyDescent="0.2">
      <c r="A419" s="9" t="s">
        <v>579</v>
      </c>
      <c r="B419" s="9"/>
      <c r="C419" s="51" t="s">
        <v>27</v>
      </c>
      <c r="D419" s="10">
        <f>D420+D421</f>
        <v>5356.4</v>
      </c>
      <c r="E419" s="10">
        <f>E420+E421</f>
        <v>5356.4</v>
      </c>
      <c r="F419" s="10">
        <f>F420+F421</f>
        <v>5356.4</v>
      </c>
    </row>
    <row r="420" spans="1:6" ht="31.5" x14ac:dyDescent="0.2">
      <c r="A420" s="14" t="s">
        <v>579</v>
      </c>
      <c r="B420" s="14" t="s">
        <v>6</v>
      </c>
      <c r="C420" s="19" t="s">
        <v>7</v>
      </c>
      <c r="D420" s="12">
        <v>60</v>
      </c>
      <c r="E420" s="12">
        <v>60</v>
      </c>
      <c r="F420" s="12">
        <v>60</v>
      </c>
    </row>
    <row r="421" spans="1:6" ht="31.5" x14ac:dyDescent="0.2">
      <c r="A421" s="14" t="s">
        <v>579</v>
      </c>
      <c r="B421" s="15" t="s">
        <v>28</v>
      </c>
      <c r="C421" s="19" t="s">
        <v>29</v>
      </c>
      <c r="D421" s="12">
        <f>5296.4</f>
        <v>5296.4</v>
      </c>
      <c r="E421" s="12">
        <f>5296.4</f>
        <v>5296.4</v>
      </c>
      <c r="F421" s="12">
        <f>5296.4</f>
        <v>5296.4</v>
      </c>
    </row>
    <row r="422" spans="1:6" ht="47.25" x14ac:dyDescent="0.2">
      <c r="A422" s="24" t="s">
        <v>580</v>
      </c>
      <c r="B422" s="24"/>
      <c r="C422" s="51" t="s">
        <v>656</v>
      </c>
      <c r="D422" s="10">
        <f>D423+D425</f>
        <v>3208.9</v>
      </c>
      <c r="E422" s="10">
        <f>E423+E425</f>
        <v>3208.9</v>
      </c>
      <c r="F422" s="10">
        <f>F423+F425</f>
        <v>3208.9</v>
      </c>
    </row>
    <row r="423" spans="1:6" ht="31.5" x14ac:dyDescent="0.2">
      <c r="A423" s="9" t="s">
        <v>581</v>
      </c>
      <c r="B423" s="9"/>
      <c r="C423" s="51" t="s">
        <v>27</v>
      </c>
      <c r="D423" s="10">
        <f>D424</f>
        <v>1887.9</v>
      </c>
      <c r="E423" s="10">
        <f>E424</f>
        <v>1887.9</v>
      </c>
      <c r="F423" s="10">
        <f>F424</f>
        <v>1887.9</v>
      </c>
    </row>
    <row r="424" spans="1:6" ht="31.5" x14ac:dyDescent="0.2">
      <c r="A424" s="14" t="s">
        <v>581</v>
      </c>
      <c r="B424" s="15" t="s">
        <v>28</v>
      </c>
      <c r="C424" s="19" t="s">
        <v>29</v>
      </c>
      <c r="D424" s="12">
        <v>1887.9</v>
      </c>
      <c r="E424" s="12">
        <v>1887.9</v>
      </c>
      <c r="F424" s="12">
        <v>1887.9</v>
      </c>
    </row>
    <row r="425" spans="1:6" x14ac:dyDescent="0.2">
      <c r="A425" s="9" t="s">
        <v>582</v>
      </c>
      <c r="B425" s="9"/>
      <c r="C425" s="51" t="s">
        <v>71</v>
      </c>
      <c r="D425" s="10">
        <f>D426</f>
        <v>1321</v>
      </c>
      <c r="E425" s="10">
        <f>E426</f>
        <v>1321</v>
      </c>
      <c r="F425" s="10">
        <f>F426</f>
        <v>1321</v>
      </c>
    </row>
    <row r="426" spans="1:6" x14ac:dyDescent="0.2">
      <c r="A426" s="14" t="s">
        <v>582</v>
      </c>
      <c r="B426" s="14" t="s">
        <v>17</v>
      </c>
      <c r="C426" s="19" t="s">
        <v>18</v>
      </c>
      <c r="D426" s="12">
        <v>1321</v>
      </c>
      <c r="E426" s="12">
        <v>1321</v>
      </c>
      <c r="F426" s="12">
        <v>1321</v>
      </c>
    </row>
    <row r="427" spans="1:6" ht="31.5" x14ac:dyDescent="0.2">
      <c r="A427" s="24" t="s">
        <v>583</v>
      </c>
      <c r="B427" s="24"/>
      <c r="C427" s="51" t="s">
        <v>756</v>
      </c>
      <c r="D427" s="10">
        <f t="shared" ref="D427:F428" si="4">D428</f>
        <v>3079.1</v>
      </c>
      <c r="E427" s="10">
        <f t="shared" si="4"/>
        <v>3079.1</v>
      </c>
      <c r="F427" s="10">
        <f t="shared" si="4"/>
        <v>3079.1</v>
      </c>
    </row>
    <row r="428" spans="1:6" ht="31.5" x14ac:dyDescent="0.2">
      <c r="A428" s="9" t="s">
        <v>632</v>
      </c>
      <c r="B428" s="9"/>
      <c r="C428" s="51" t="s">
        <v>27</v>
      </c>
      <c r="D428" s="10">
        <f t="shared" si="4"/>
        <v>3079.1</v>
      </c>
      <c r="E428" s="10">
        <f t="shared" si="4"/>
        <v>3079.1</v>
      </c>
      <c r="F428" s="10">
        <f t="shared" si="4"/>
        <v>3079.1</v>
      </c>
    </row>
    <row r="429" spans="1:6" ht="31.5" x14ac:dyDescent="0.2">
      <c r="A429" s="14" t="s">
        <v>632</v>
      </c>
      <c r="B429" s="14" t="s">
        <v>28</v>
      </c>
      <c r="C429" s="57" t="s">
        <v>29</v>
      </c>
      <c r="D429" s="12">
        <v>3079.1</v>
      </c>
      <c r="E429" s="12">
        <v>3079.1</v>
      </c>
      <c r="F429" s="12">
        <v>3079.1</v>
      </c>
    </row>
    <row r="430" spans="1:6" ht="31.5" x14ac:dyDescent="0.2">
      <c r="A430" s="5" t="s">
        <v>584</v>
      </c>
      <c r="B430" s="5"/>
      <c r="C430" s="21" t="s">
        <v>655</v>
      </c>
      <c r="D430" s="10">
        <f t="shared" ref="D430:F431" si="5">D431</f>
        <v>352</v>
      </c>
      <c r="E430" s="10">
        <f t="shared" si="5"/>
        <v>352</v>
      </c>
      <c r="F430" s="10">
        <f t="shared" si="5"/>
        <v>352</v>
      </c>
    </row>
    <row r="431" spans="1:6" ht="31.5" x14ac:dyDescent="0.2">
      <c r="A431" s="9" t="s">
        <v>585</v>
      </c>
      <c r="B431" s="9"/>
      <c r="C431" s="51" t="s">
        <v>27</v>
      </c>
      <c r="D431" s="10">
        <f t="shared" si="5"/>
        <v>352</v>
      </c>
      <c r="E431" s="10">
        <f t="shared" si="5"/>
        <v>352</v>
      </c>
      <c r="F431" s="10">
        <f t="shared" si="5"/>
        <v>352</v>
      </c>
    </row>
    <row r="432" spans="1:6" ht="31.5" x14ac:dyDescent="0.2">
      <c r="A432" s="14" t="s">
        <v>585</v>
      </c>
      <c r="B432" s="15" t="s">
        <v>28</v>
      </c>
      <c r="C432" s="19" t="s">
        <v>29</v>
      </c>
      <c r="D432" s="12">
        <v>352</v>
      </c>
      <c r="E432" s="12">
        <v>352</v>
      </c>
      <c r="F432" s="12">
        <v>352</v>
      </c>
    </row>
    <row r="433" spans="1:6" ht="31.5" x14ac:dyDescent="0.2">
      <c r="A433" s="9" t="s">
        <v>20</v>
      </c>
      <c r="B433" s="9"/>
      <c r="C433" s="51" t="s">
        <v>309</v>
      </c>
      <c r="D433" s="10">
        <f>D434</f>
        <v>65629.985000000001</v>
      </c>
      <c r="E433" s="10">
        <f>E434</f>
        <v>155617.91399999999</v>
      </c>
      <c r="F433" s="10">
        <f>F434</f>
        <v>167309.29999999999</v>
      </c>
    </row>
    <row r="434" spans="1:6" x14ac:dyDescent="0.2">
      <c r="A434" s="9" t="s">
        <v>76</v>
      </c>
      <c r="B434" s="9"/>
      <c r="C434" s="51" t="s">
        <v>364</v>
      </c>
      <c r="D434" s="10">
        <f>D435+D446+D449</f>
        <v>65629.985000000001</v>
      </c>
      <c r="E434" s="10">
        <f>E435+E446+E449</f>
        <v>155617.91399999999</v>
      </c>
      <c r="F434" s="10">
        <f>F435+F446+F449</f>
        <v>167309.29999999999</v>
      </c>
    </row>
    <row r="435" spans="1:6" ht="31.5" x14ac:dyDescent="0.2">
      <c r="A435" s="24" t="s">
        <v>77</v>
      </c>
      <c r="B435" s="24"/>
      <c r="C435" s="54" t="s">
        <v>636</v>
      </c>
      <c r="D435" s="10">
        <f>D436+D438+D440+D442+D444</f>
        <v>45324.885000000002</v>
      </c>
      <c r="E435" s="10">
        <f>E436+E438+E440+E442+E444</f>
        <v>140153.91399999999</v>
      </c>
      <c r="F435" s="10">
        <f>F436+F438+F440+F442+F444</f>
        <v>151694.29999999999</v>
      </c>
    </row>
    <row r="436" spans="1:6" x14ac:dyDescent="0.2">
      <c r="A436" s="9" t="s">
        <v>586</v>
      </c>
      <c r="B436" s="9"/>
      <c r="C436" s="51" t="s">
        <v>349</v>
      </c>
      <c r="D436" s="10">
        <f>D437</f>
        <v>6992.9269999999997</v>
      </c>
      <c r="E436" s="10">
        <f>E437</f>
        <v>3949.491</v>
      </c>
      <c r="F436" s="10"/>
    </row>
    <row r="437" spans="1:6" x14ac:dyDescent="0.2">
      <c r="A437" s="14" t="s">
        <v>586</v>
      </c>
      <c r="B437" s="14" t="s">
        <v>17</v>
      </c>
      <c r="C437" s="19" t="s">
        <v>18</v>
      </c>
      <c r="D437" s="146">
        <v>6992.9269999999997</v>
      </c>
      <c r="E437" s="150">
        <v>3949.491</v>
      </c>
      <c r="F437" s="146"/>
    </row>
    <row r="438" spans="1:6" ht="47.25" x14ac:dyDescent="0.2">
      <c r="A438" s="9" t="s">
        <v>587</v>
      </c>
      <c r="B438" s="9"/>
      <c r="C438" s="51" t="s">
        <v>588</v>
      </c>
      <c r="D438" s="10">
        <f>D439</f>
        <v>535.6</v>
      </c>
      <c r="E438" s="10">
        <f>E439</f>
        <v>649.20000000000005</v>
      </c>
      <c r="F438" s="10">
        <f>F439</f>
        <v>881.5</v>
      </c>
    </row>
    <row r="439" spans="1:6" ht="31.5" x14ac:dyDescent="0.2">
      <c r="A439" s="14" t="s">
        <v>587</v>
      </c>
      <c r="B439" s="14" t="s">
        <v>6</v>
      </c>
      <c r="C439" s="19" t="s">
        <v>7</v>
      </c>
      <c r="D439" s="12">
        <v>535.6</v>
      </c>
      <c r="E439" s="12">
        <v>649.20000000000005</v>
      </c>
      <c r="F439" s="11">
        <v>881.5</v>
      </c>
    </row>
    <row r="440" spans="1:6" ht="94.5" x14ac:dyDescent="0.2">
      <c r="A440" s="9" t="s">
        <v>589</v>
      </c>
      <c r="B440" s="9"/>
      <c r="C440" s="144" t="s">
        <v>337</v>
      </c>
      <c r="D440" s="10">
        <f>D441</f>
        <v>25669.9</v>
      </c>
      <c r="E440" s="10">
        <f>E441</f>
        <v>124071.2</v>
      </c>
      <c r="F440" s="10">
        <f>F441</f>
        <v>145462.79999999999</v>
      </c>
    </row>
    <row r="441" spans="1:6" ht="31.5" x14ac:dyDescent="0.2">
      <c r="A441" s="14" t="s">
        <v>589</v>
      </c>
      <c r="B441" s="14" t="s">
        <v>38</v>
      </c>
      <c r="C441" s="151" t="s">
        <v>39</v>
      </c>
      <c r="D441" s="12">
        <v>25669.9</v>
      </c>
      <c r="E441" s="12">
        <v>124071.2</v>
      </c>
      <c r="F441" s="11">
        <v>145462.79999999999</v>
      </c>
    </row>
    <row r="442" spans="1:6" ht="78.75" x14ac:dyDescent="0.2">
      <c r="A442" s="9" t="s">
        <v>590</v>
      </c>
      <c r="B442" s="9"/>
      <c r="C442" s="51" t="s">
        <v>294</v>
      </c>
      <c r="D442" s="10">
        <f>D443</f>
        <v>5350</v>
      </c>
      <c r="E442" s="10">
        <f>E443</f>
        <v>5350</v>
      </c>
      <c r="F442" s="10">
        <f>F443</f>
        <v>5350</v>
      </c>
    </row>
    <row r="443" spans="1:6" x14ac:dyDescent="0.2">
      <c r="A443" s="14" t="s">
        <v>590</v>
      </c>
      <c r="B443" s="17" t="s">
        <v>17</v>
      </c>
      <c r="C443" s="19" t="s">
        <v>18</v>
      </c>
      <c r="D443" s="12">
        <v>5350</v>
      </c>
      <c r="E443" s="12">
        <v>5350</v>
      </c>
      <c r="F443" s="12">
        <v>5350</v>
      </c>
    </row>
    <row r="444" spans="1:6" ht="78.75" x14ac:dyDescent="0.2">
      <c r="A444" s="9" t="s">
        <v>590</v>
      </c>
      <c r="B444" s="9"/>
      <c r="C444" s="51" t="s">
        <v>591</v>
      </c>
      <c r="D444" s="10">
        <f>D445</f>
        <v>6776.4580000000005</v>
      </c>
      <c r="E444" s="10">
        <f>E445</f>
        <v>6134.0230000000001</v>
      </c>
      <c r="F444" s="10"/>
    </row>
    <row r="445" spans="1:6" x14ac:dyDescent="0.2">
      <c r="A445" s="14" t="s">
        <v>590</v>
      </c>
      <c r="B445" s="17" t="s">
        <v>17</v>
      </c>
      <c r="C445" s="19" t="s">
        <v>18</v>
      </c>
      <c r="D445" s="12">
        <f>5082.344+1694.114</f>
        <v>6776.4580000000005</v>
      </c>
      <c r="E445" s="12">
        <f>4600.517+1533.506</f>
        <v>6134.0230000000001</v>
      </c>
      <c r="F445" s="12"/>
    </row>
    <row r="446" spans="1:6" ht="47.25" x14ac:dyDescent="0.2">
      <c r="A446" s="24" t="s">
        <v>592</v>
      </c>
      <c r="B446" s="24"/>
      <c r="C446" s="54" t="s">
        <v>637</v>
      </c>
      <c r="D446" s="10">
        <f t="shared" ref="D446:F447" si="6">D447</f>
        <v>293.89999999999998</v>
      </c>
      <c r="E446" s="10">
        <f t="shared" si="6"/>
        <v>452.8</v>
      </c>
      <c r="F446" s="10">
        <f t="shared" si="6"/>
        <v>603.79999999999995</v>
      </c>
    </row>
    <row r="447" spans="1:6" ht="63" x14ac:dyDescent="0.2">
      <c r="A447" s="9" t="s">
        <v>593</v>
      </c>
      <c r="B447" s="9"/>
      <c r="C447" s="51" t="s">
        <v>246</v>
      </c>
      <c r="D447" s="10">
        <f t="shared" si="6"/>
        <v>293.89999999999998</v>
      </c>
      <c r="E447" s="10">
        <f t="shared" si="6"/>
        <v>452.8</v>
      </c>
      <c r="F447" s="10">
        <f t="shared" si="6"/>
        <v>603.79999999999995</v>
      </c>
    </row>
    <row r="448" spans="1:6" ht="63" x14ac:dyDescent="0.2">
      <c r="A448" s="14" t="s">
        <v>593</v>
      </c>
      <c r="B448" s="14" t="s">
        <v>3</v>
      </c>
      <c r="C448" s="19" t="s">
        <v>4</v>
      </c>
      <c r="D448" s="146">
        <v>293.89999999999998</v>
      </c>
      <c r="E448" s="146">
        <v>452.8</v>
      </c>
      <c r="F448" s="146">
        <v>603.79999999999995</v>
      </c>
    </row>
    <row r="449" spans="1:6" ht="31.5" x14ac:dyDescent="0.2">
      <c r="A449" s="24" t="s">
        <v>368</v>
      </c>
      <c r="B449" s="24"/>
      <c r="C449" s="51" t="s">
        <v>657</v>
      </c>
      <c r="D449" s="10">
        <f>D450+D452+D454+D456</f>
        <v>20011.2</v>
      </c>
      <c r="E449" s="10">
        <f>E450+E452+E454+E456</f>
        <v>15011.2</v>
      </c>
      <c r="F449" s="10">
        <f>F450+F452+F454+F456</f>
        <v>15011.2</v>
      </c>
    </row>
    <row r="450" spans="1:6" ht="31.5" x14ac:dyDescent="0.2">
      <c r="A450" s="9" t="s">
        <v>594</v>
      </c>
      <c r="B450" s="9"/>
      <c r="C450" s="51" t="s">
        <v>78</v>
      </c>
      <c r="D450" s="10">
        <f>D451</f>
        <v>5000</v>
      </c>
      <c r="E450" s="10">
        <f>E451</f>
        <v>5000</v>
      </c>
      <c r="F450" s="10">
        <f>F451</f>
        <v>5000</v>
      </c>
    </row>
    <row r="451" spans="1:6" x14ac:dyDescent="0.2">
      <c r="A451" s="14" t="s">
        <v>594</v>
      </c>
      <c r="B451" s="17" t="s">
        <v>17</v>
      </c>
      <c r="C451" s="19" t="s">
        <v>18</v>
      </c>
      <c r="D451" s="12">
        <v>5000</v>
      </c>
      <c r="E451" s="12">
        <v>5000</v>
      </c>
      <c r="F451" s="12">
        <v>5000</v>
      </c>
    </row>
    <row r="452" spans="1:6" ht="48.75" customHeight="1" x14ac:dyDescent="0.2">
      <c r="A452" s="9" t="s">
        <v>367</v>
      </c>
      <c r="B452" s="9"/>
      <c r="C452" s="51" t="s">
        <v>595</v>
      </c>
      <c r="D452" s="10">
        <v>5000</v>
      </c>
      <c r="E452" s="10">
        <v>5000</v>
      </c>
      <c r="F452" s="10">
        <v>5000</v>
      </c>
    </row>
    <row r="453" spans="1:6" x14ac:dyDescent="0.2">
      <c r="A453" s="14" t="s">
        <v>367</v>
      </c>
      <c r="B453" s="17" t="s">
        <v>17</v>
      </c>
      <c r="C453" s="19" t="s">
        <v>18</v>
      </c>
      <c r="D453" s="12">
        <v>5000</v>
      </c>
      <c r="E453" s="12">
        <v>5000</v>
      </c>
      <c r="F453" s="12">
        <v>5000</v>
      </c>
    </row>
    <row r="454" spans="1:6" ht="31.5" x14ac:dyDescent="0.2">
      <c r="A454" s="9" t="s">
        <v>596</v>
      </c>
      <c r="B454" s="9"/>
      <c r="C454" s="51" t="s">
        <v>74</v>
      </c>
      <c r="D454" s="10">
        <f>D455</f>
        <v>11.2</v>
      </c>
      <c r="E454" s="10">
        <f>E455</f>
        <v>11.2</v>
      </c>
      <c r="F454" s="10">
        <f>F455</f>
        <v>11.2</v>
      </c>
    </row>
    <row r="455" spans="1:6" ht="31.5" x14ac:dyDescent="0.2">
      <c r="A455" s="14" t="s">
        <v>596</v>
      </c>
      <c r="B455" s="17" t="s">
        <v>6</v>
      </c>
      <c r="C455" s="19" t="s">
        <v>7</v>
      </c>
      <c r="D455" s="12">
        <v>11.2</v>
      </c>
      <c r="E455" s="12">
        <v>11.2</v>
      </c>
      <c r="F455" s="12">
        <v>11.2</v>
      </c>
    </row>
    <row r="456" spans="1:6" ht="47.25" x14ac:dyDescent="0.2">
      <c r="A456" s="9" t="s">
        <v>597</v>
      </c>
      <c r="B456" s="9"/>
      <c r="C456" s="51" t="s">
        <v>75</v>
      </c>
      <c r="D456" s="10">
        <f>D457</f>
        <v>10000</v>
      </c>
      <c r="E456" s="10">
        <f>E457</f>
        <v>5000</v>
      </c>
      <c r="F456" s="10">
        <f>F457</f>
        <v>5000</v>
      </c>
    </row>
    <row r="457" spans="1:6" x14ac:dyDescent="0.2">
      <c r="A457" s="14" t="s">
        <v>597</v>
      </c>
      <c r="B457" s="17" t="s">
        <v>17</v>
      </c>
      <c r="C457" s="19" t="s">
        <v>18</v>
      </c>
      <c r="D457" s="12">
        <v>10000</v>
      </c>
      <c r="E457" s="12">
        <v>5000</v>
      </c>
      <c r="F457" s="11">
        <v>5000</v>
      </c>
    </row>
    <row r="458" spans="1:6" ht="47.25" x14ac:dyDescent="0.2">
      <c r="A458" s="9" t="s">
        <v>21</v>
      </c>
      <c r="B458" s="9"/>
      <c r="C458" s="51" t="s">
        <v>303</v>
      </c>
      <c r="D458" s="10">
        <f>D459</f>
        <v>419223.24</v>
      </c>
      <c r="E458" s="10">
        <f>E459</f>
        <v>393951.89999999997</v>
      </c>
      <c r="F458" s="10">
        <f>F459</f>
        <v>393952.8</v>
      </c>
    </row>
    <row r="459" spans="1:6" x14ac:dyDescent="0.2">
      <c r="A459" s="9" t="s">
        <v>365</v>
      </c>
      <c r="B459" s="9"/>
      <c r="C459" s="51" t="s">
        <v>364</v>
      </c>
      <c r="D459" s="10">
        <f>D460+D463+D504</f>
        <v>419223.24</v>
      </c>
      <c r="E459" s="10">
        <f>E460+E463+E504</f>
        <v>393951.89999999997</v>
      </c>
      <c r="F459" s="10">
        <f>F460+F463+F504</f>
        <v>393952.8</v>
      </c>
    </row>
    <row r="460" spans="1:6" ht="31.5" x14ac:dyDescent="0.2">
      <c r="A460" s="9" t="s">
        <v>598</v>
      </c>
      <c r="B460" s="9"/>
      <c r="C460" s="51" t="s">
        <v>635</v>
      </c>
      <c r="D460" s="10">
        <f t="shared" ref="D460:D461" si="7">D461</f>
        <v>24201.9</v>
      </c>
      <c r="E460" s="10"/>
      <c r="F460" s="10"/>
    </row>
    <row r="461" spans="1:6" ht="31.5" x14ac:dyDescent="0.2">
      <c r="A461" s="9" t="s">
        <v>599</v>
      </c>
      <c r="B461" s="9"/>
      <c r="C461" s="51" t="s">
        <v>326</v>
      </c>
      <c r="D461" s="10">
        <f t="shared" si="7"/>
        <v>24201.9</v>
      </c>
      <c r="E461" s="10"/>
      <c r="F461" s="10"/>
    </row>
    <row r="462" spans="1:6" ht="31.5" x14ac:dyDescent="0.2">
      <c r="A462" s="14" t="s">
        <v>599</v>
      </c>
      <c r="B462" s="14" t="s">
        <v>28</v>
      </c>
      <c r="C462" s="57" t="s">
        <v>29</v>
      </c>
      <c r="D462" s="12">
        <v>24201.9</v>
      </c>
      <c r="E462" s="12"/>
      <c r="F462" s="11"/>
    </row>
    <row r="463" spans="1:6" ht="47.25" x14ac:dyDescent="0.2">
      <c r="A463" s="5" t="s">
        <v>366</v>
      </c>
      <c r="B463" s="5"/>
      <c r="C463" s="21" t="s">
        <v>637</v>
      </c>
      <c r="D463" s="10">
        <f>D464+D467+D472+D474+D478+D480+D482+D484+D486+D488+D490+D493+D496+D498+D500+D502</f>
        <v>367336.63999999996</v>
      </c>
      <c r="E463" s="10">
        <f>E464+E467+E472+E474+E478+E480+E482+E484+E486+E488+E490+E493+E496+E498+E500+E502</f>
        <v>366267.19999999995</v>
      </c>
      <c r="F463" s="10">
        <f>F464+F467+F472+F474+F478+F480+F482+F484+F486+F488+F490+F493+F496+F498+F500+F502</f>
        <v>366268.1</v>
      </c>
    </row>
    <row r="464" spans="1:6" x14ac:dyDescent="0.2">
      <c r="A464" s="9" t="s">
        <v>361</v>
      </c>
      <c r="B464" s="9"/>
      <c r="C464" s="51" t="s">
        <v>30</v>
      </c>
      <c r="D464" s="10">
        <f>D465+D466</f>
        <v>1783.8999999999999</v>
      </c>
      <c r="E464" s="10">
        <f>E465+E466</f>
        <v>1783.8999999999999</v>
      </c>
      <c r="F464" s="10">
        <f>F465+F466</f>
        <v>1783.8999999999999</v>
      </c>
    </row>
    <row r="465" spans="1:6" ht="63" x14ac:dyDescent="0.2">
      <c r="A465" s="14" t="s">
        <v>361</v>
      </c>
      <c r="B465" s="17" t="s">
        <v>3</v>
      </c>
      <c r="C465" s="19" t="s">
        <v>4</v>
      </c>
      <c r="D465" s="12">
        <f>803.8+17.6+86.8</f>
        <v>908.19999999999993</v>
      </c>
      <c r="E465" s="12">
        <f>803.8+17.6+86.8</f>
        <v>908.19999999999993</v>
      </c>
      <c r="F465" s="12">
        <f>803.8+17.6+86.8</f>
        <v>908.19999999999993</v>
      </c>
    </row>
    <row r="466" spans="1:6" ht="31.5" x14ac:dyDescent="0.2">
      <c r="A466" s="14" t="s">
        <v>361</v>
      </c>
      <c r="B466" s="17" t="s">
        <v>6</v>
      </c>
      <c r="C466" s="19" t="s">
        <v>7</v>
      </c>
      <c r="D466" s="12">
        <f>347.9+85.7+63.7+20.6+58.8+6.9+29.4+19.6+43.3+29.4+19.6+106.6+44.2</f>
        <v>875.69999999999993</v>
      </c>
      <c r="E466" s="12">
        <f>347.9+85.7+63.7+20.6+58.8+6.9+29.4+19.6+43.3+29.4+19.6+106.6+44.2</f>
        <v>875.69999999999993</v>
      </c>
      <c r="F466" s="12">
        <f>347.9+85.7+63.7+20.6+58.8+6.9+29.4+19.6+43.3+29.4+19.6+106.6+44.2</f>
        <v>875.69999999999993</v>
      </c>
    </row>
    <row r="467" spans="1:6" x14ac:dyDescent="0.2">
      <c r="A467" s="9" t="s">
        <v>600</v>
      </c>
      <c r="B467" s="9"/>
      <c r="C467" s="51" t="s">
        <v>22</v>
      </c>
      <c r="D467" s="10">
        <f>D468+D469+D470+D471</f>
        <v>157549.53999999998</v>
      </c>
      <c r="E467" s="10">
        <f>E468+E469+E470+E471</f>
        <v>157548.09999999998</v>
      </c>
      <c r="F467" s="10">
        <f>F468+F469+F470+F471</f>
        <v>157548.99999999997</v>
      </c>
    </row>
    <row r="468" spans="1:6" ht="63" x14ac:dyDescent="0.2">
      <c r="A468" s="14" t="s">
        <v>600</v>
      </c>
      <c r="B468" s="17" t="s">
        <v>3</v>
      </c>
      <c r="C468" s="19" t="s">
        <v>4</v>
      </c>
      <c r="D468" s="12">
        <f>123429.4+23814.5</f>
        <v>147243.9</v>
      </c>
      <c r="E468" s="12">
        <f>123429.4+23814.5</f>
        <v>147243.9</v>
      </c>
      <c r="F468" s="12">
        <f>123429.4+23814.5</f>
        <v>147243.9</v>
      </c>
    </row>
    <row r="469" spans="1:6" ht="31.5" x14ac:dyDescent="0.2">
      <c r="A469" s="14" t="s">
        <v>600</v>
      </c>
      <c r="B469" s="17" t="s">
        <v>6</v>
      </c>
      <c r="C469" s="19" t="s">
        <v>7</v>
      </c>
      <c r="D469" s="12">
        <f>6618.5+3203.44</f>
        <v>9821.94</v>
      </c>
      <c r="E469" s="12">
        <f>9820.5</f>
        <v>9820.5</v>
      </c>
      <c r="F469" s="12">
        <v>9821.4</v>
      </c>
    </row>
    <row r="470" spans="1:6" ht="31.5" x14ac:dyDescent="0.2">
      <c r="A470" s="14" t="s">
        <v>600</v>
      </c>
      <c r="B470" s="15" t="s">
        <v>28</v>
      </c>
      <c r="C470" s="19" t="s">
        <v>29</v>
      </c>
      <c r="D470" s="12">
        <f>254.8</f>
        <v>254.8</v>
      </c>
      <c r="E470" s="12">
        <f>254.8</f>
        <v>254.8</v>
      </c>
      <c r="F470" s="12">
        <f>254.8</f>
        <v>254.8</v>
      </c>
    </row>
    <row r="471" spans="1:6" x14ac:dyDescent="0.2">
      <c r="A471" s="14" t="s">
        <v>600</v>
      </c>
      <c r="B471" s="15" t="s">
        <v>13</v>
      </c>
      <c r="C471" s="19" t="s">
        <v>14</v>
      </c>
      <c r="D471" s="12">
        <f>158.6+70.3</f>
        <v>228.89999999999998</v>
      </c>
      <c r="E471" s="12">
        <f>158.6+70.3</f>
        <v>228.89999999999998</v>
      </c>
      <c r="F471" s="12">
        <f>158.6+70.3</f>
        <v>228.89999999999998</v>
      </c>
    </row>
    <row r="472" spans="1:6" ht="31.5" x14ac:dyDescent="0.2">
      <c r="A472" s="9" t="s">
        <v>601</v>
      </c>
      <c r="B472" s="9"/>
      <c r="C472" s="51" t="s">
        <v>9</v>
      </c>
      <c r="D472" s="10">
        <f>D473</f>
        <v>1441</v>
      </c>
      <c r="E472" s="10">
        <f>E473</f>
        <v>1441</v>
      </c>
      <c r="F472" s="10">
        <f>F473</f>
        <v>1441</v>
      </c>
    </row>
    <row r="473" spans="1:6" ht="31.5" x14ac:dyDescent="0.2">
      <c r="A473" s="14" t="s">
        <v>601</v>
      </c>
      <c r="B473" s="17" t="s">
        <v>6</v>
      </c>
      <c r="C473" s="19" t="s">
        <v>7</v>
      </c>
      <c r="D473" s="12">
        <f>1000+441</f>
        <v>1441</v>
      </c>
      <c r="E473" s="12">
        <f>1000+441</f>
        <v>1441</v>
      </c>
      <c r="F473" s="12">
        <f>1000+441</f>
        <v>1441</v>
      </c>
    </row>
    <row r="474" spans="1:6" x14ac:dyDescent="0.2">
      <c r="A474" s="9" t="s">
        <v>602</v>
      </c>
      <c r="B474" s="9"/>
      <c r="C474" s="51" t="s">
        <v>36</v>
      </c>
      <c r="D474" s="10">
        <f>D475+D476+D477</f>
        <v>85254</v>
      </c>
      <c r="E474" s="10">
        <f>E475+E476+E477</f>
        <v>85254</v>
      </c>
      <c r="F474" s="10">
        <f>F475+F476+F477</f>
        <v>85254</v>
      </c>
    </row>
    <row r="475" spans="1:6" ht="63" x14ac:dyDescent="0.2">
      <c r="A475" s="14" t="s">
        <v>602</v>
      </c>
      <c r="B475" s="17" t="s">
        <v>3</v>
      </c>
      <c r="C475" s="19" t="s">
        <v>4</v>
      </c>
      <c r="D475" s="12">
        <v>80428.899999999994</v>
      </c>
      <c r="E475" s="12">
        <v>80428.899999999994</v>
      </c>
      <c r="F475" s="12">
        <v>80428.899999999994</v>
      </c>
    </row>
    <row r="476" spans="1:6" ht="31.5" x14ac:dyDescent="0.2">
      <c r="A476" s="14" t="s">
        <v>602</v>
      </c>
      <c r="B476" s="17" t="s">
        <v>6</v>
      </c>
      <c r="C476" s="19" t="s">
        <v>7</v>
      </c>
      <c r="D476" s="12">
        <f>4644.1+98</f>
        <v>4742.1000000000004</v>
      </c>
      <c r="E476" s="12">
        <f>4644.1+98</f>
        <v>4742.1000000000004</v>
      </c>
      <c r="F476" s="12">
        <f>4644.1+98</f>
        <v>4742.1000000000004</v>
      </c>
    </row>
    <row r="477" spans="1:6" x14ac:dyDescent="0.2">
      <c r="A477" s="14" t="s">
        <v>602</v>
      </c>
      <c r="B477" s="15" t="s">
        <v>13</v>
      </c>
      <c r="C477" s="19" t="s">
        <v>14</v>
      </c>
      <c r="D477" s="12">
        <v>83</v>
      </c>
      <c r="E477" s="12">
        <v>83</v>
      </c>
      <c r="F477" s="12">
        <v>83</v>
      </c>
    </row>
    <row r="478" spans="1:6" x14ac:dyDescent="0.2">
      <c r="A478" s="9" t="s">
        <v>603</v>
      </c>
      <c r="B478" s="9"/>
      <c r="C478" s="51" t="s">
        <v>33</v>
      </c>
      <c r="D478" s="10">
        <f>D479</f>
        <v>73385.2</v>
      </c>
      <c r="E478" s="10">
        <f>E479</f>
        <v>72885.2</v>
      </c>
      <c r="F478" s="10">
        <f>F479</f>
        <v>72885.2</v>
      </c>
    </row>
    <row r="479" spans="1:6" ht="31.5" x14ac:dyDescent="0.2">
      <c r="A479" s="14" t="s">
        <v>603</v>
      </c>
      <c r="B479" s="15" t="s">
        <v>28</v>
      </c>
      <c r="C479" s="19" t="s">
        <v>29</v>
      </c>
      <c r="D479" s="12">
        <f>(66966.9+500)+5918.3</f>
        <v>73385.2</v>
      </c>
      <c r="E479" s="12">
        <f>66966.9+5918.3</f>
        <v>72885.2</v>
      </c>
      <c r="F479" s="12">
        <f>66966.9+5918.3</f>
        <v>72885.2</v>
      </c>
    </row>
    <row r="480" spans="1:6" ht="31.5" x14ac:dyDescent="0.2">
      <c r="A480" s="9" t="s">
        <v>604</v>
      </c>
      <c r="B480" s="9"/>
      <c r="C480" s="51" t="s">
        <v>31</v>
      </c>
      <c r="D480" s="10">
        <f>D481</f>
        <v>7271</v>
      </c>
      <c r="E480" s="10">
        <f>E481</f>
        <v>7271</v>
      </c>
      <c r="F480" s="10">
        <f>F481</f>
        <v>7271</v>
      </c>
    </row>
    <row r="481" spans="1:6" ht="31.5" x14ac:dyDescent="0.2">
      <c r="A481" s="14" t="s">
        <v>604</v>
      </c>
      <c r="B481" s="15" t="s">
        <v>28</v>
      </c>
      <c r="C481" s="19" t="s">
        <v>29</v>
      </c>
      <c r="D481" s="12">
        <f>7241.6+29.4</f>
        <v>7271</v>
      </c>
      <c r="E481" s="12">
        <f>7241.6+29.4</f>
        <v>7271</v>
      </c>
      <c r="F481" s="12">
        <f>7241.6+29.4</f>
        <v>7271</v>
      </c>
    </row>
    <row r="482" spans="1:6" x14ac:dyDescent="0.2">
      <c r="A482" s="9" t="s">
        <v>605</v>
      </c>
      <c r="B482" s="9"/>
      <c r="C482" s="51" t="s">
        <v>69</v>
      </c>
      <c r="D482" s="10">
        <f>D483</f>
        <v>22307.1</v>
      </c>
      <c r="E482" s="10">
        <f>E483</f>
        <v>21549.1</v>
      </c>
      <c r="F482" s="10">
        <f>F483</f>
        <v>21549.1</v>
      </c>
    </row>
    <row r="483" spans="1:6" ht="31.5" x14ac:dyDescent="0.2">
      <c r="A483" s="14" t="s">
        <v>605</v>
      </c>
      <c r="B483" s="15" t="s">
        <v>28</v>
      </c>
      <c r="C483" s="19" t="s">
        <v>29</v>
      </c>
      <c r="D483" s="12">
        <f>50+21499.1+758</f>
        <v>22307.1</v>
      </c>
      <c r="E483" s="12">
        <f>50+21499.1</f>
        <v>21549.1</v>
      </c>
      <c r="F483" s="12">
        <f>50+21499.1</f>
        <v>21549.1</v>
      </c>
    </row>
    <row r="484" spans="1:6" ht="63" x14ac:dyDescent="0.2">
      <c r="A484" s="9" t="s">
        <v>606</v>
      </c>
      <c r="B484" s="9"/>
      <c r="C484" s="51" t="s">
        <v>247</v>
      </c>
      <c r="D484" s="152">
        <f>D485</f>
        <v>27.9</v>
      </c>
      <c r="E484" s="152">
        <f>E485</f>
        <v>28.7</v>
      </c>
      <c r="F484" s="152">
        <f>F485</f>
        <v>28.7</v>
      </c>
    </row>
    <row r="485" spans="1:6" ht="31.5" x14ac:dyDescent="0.2">
      <c r="A485" s="14" t="s">
        <v>606</v>
      </c>
      <c r="B485" s="14" t="s">
        <v>3</v>
      </c>
      <c r="C485" s="19" t="s">
        <v>29</v>
      </c>
      <c r="D485" s="12">
        <v>27.9</v>
      </c>
      <c r="E485" s="12">
        <v>28.7</v>
      </c>
      <c r="F485" s="11">
        <v>28.7</v>
      </c>
    </row>
    <row r="486" spans="1:6" ht="47.25" x14ac:dyDescent="0.2">
      <c r="A486" s="9" t="s">
        <v>607</v>
      </c>
      <c r="B486" s="9"/>
      <c r="C486" s="51" t="s">
        <v>255</v>
      </c>
      <c r="D486" s="152">
        <f>D487</f>
        <v>1309.4000000000001</v>
      </c>
      <c r="E486" s="152">
        <f>E487</f>
        <v>1343</v>
      </c>
      <c r="F486" s="152">
        <f>F487</f>
        <v>1343</v>
      </c>
    </row>
    <row r="487" spans="1:6" ht="31.5" x14ac:dyDescent="0.2">
      <c r="A487" s="14" t="s">
        <v>607</v>
      </c>
      <c r="B487" s="14" t="s">
        <v>28</v>
      </c>
      <c r="C487" s="19" t="s">
        <v>29</v>
      </c>
      <c r="D487" s="12">
        <v>1309.4000000000001</v>
      </c>
      <c r="E487" s="12">
        <v>1343</v>
      </c>
      <c r="F487" s="11">
        <v>1343</v>
      </c>
    </row>
    <row r="488" spans="1:6" ht="31.5" x14ac:dyDescent="0.2">
      <c r="A488" s="9" t="s">
        <v>608</v>
      </c>
      <c r="B488" s="9"/>
      <c r="C488" s="51" t="s">
        <v>248</v>
      </c>
      <c r="D488" s="152">
        <f>D489</f>
        <v>144</v>
      </c>
      <c r="E488" s="152">
        <f>E489</f>
        <v>144</v>
      </c>
      <c r="F488" s="152">
        <f>F489</f>
        <v>144</v>
      </c>
    </row>
    <row r="489" spans="1:6" ht="31.5" x14ac:dyDescent="0.2">
      <c r="A489" s="14" t="s">
        <v>608</v>
      </c>
      <c r="B489" s="14" t="s">
        <v>6</v>
      </c>
      <c r="C489" s="19" t="s">
        <v>7</v>
      </c>
      <c r="D489" s="12">
        <v>144</v>
      </c>
      <c r="E489" s="12">
        <v>144</v>
      </c>
      <c r="F489" s="11">
        <v>144</v>
      </c>
    </row>
    <row r="490" spans="1:6" ht="31.5" x14ac:dyDescent="0.2">
      <c r="A490" s="9" t="s">
        <v>609</v>
      </c>
      <c r="B490" s="9"/>
      <c r="C490" s="51" t="s">
        <v>249</v>
      </c>
      <c r="D490" s="152">
        <f>D491+D492</f>
        <v>469.6</v>
      </c>
      <c r="E490" s="152">
        <f>E491+E492</f>
        <v>482.5</v>
      </c>
      <c r="F490" s="152">
        <f>F491+F492</f>
        <v>482.5</v>
      </c>
    </row>
    <row r="491" spans="1:6" ht="63" x14ac:dyDescent="0.2">
      <c r="A491" s="14" t="s">
        <v>609</v>
      </c>
      <c r="B491" s="14" t="s">
        <v>3</v>
      </c>
      <c r="C491" s="19" t="s">
        <v>4</v>
      </c>
      <c r="D491" s="12">
        <v>369.6</v>
      </c>
      <c r="E491" s="12">
        <v>382.5</v>
      </c>
      <c r="F491" s="11">
        <v>382.5</v>
      </c>
    </row>
    <row r="492" spans="1:6" ht="31.5" x14ac:dyDescent="0.2">
      <c r="A492" s="14" t="s">
        <v>609</v>
      </c>
      <c r="B492" s="14" t="s">
        <v>6</v>
      </c>
      <c r="C492" s="19" t="s">
        <v>7</v>
      </c>
      <c r="D492" s="12">
        <v>100</v>
      </c>
      <c r="E492" s="12">
        <v>100</v>
      </c>
      <c r="F492" s="11">
        <v>100</v>
      </c>
    </row>
    <row r="493" spans="1:6" ht="31.5" x14ac:dyDescent="0.2">
      <c r="A493" s="9" t="s">
        <v>610</v>
      </c>
      <c r="B493" s="9"/>
      <c r="C493" s="51" t="s">
        <v>611</v>
      </c>
      <c r="D493" s="152">
        <f>D494+D495</f>
        <v>8896.1</v>
      </c>
      <c r="E493" s="152">
        <f>E494+E495</f>
        <v>9136.2000000000007</v>
      </c>
      <c r="F493" s="152">
        <f>F494+F495</f>
        <v>9136.2000000000007</v>
      </c>
    </row>
    <row r="494" spans="1:6" ht="63" x14ac:dyDescent="0.2">
      <c r="A494" s="14" t="s">
        <v>610</v>
      </c>
      <c r="B494" s="14" t="s">
        <v>3</v>
      </c>
      <c r="C494" s="19" t="s">
        <v>4</v>
      </c>
      <c r="D494" s="12">
        <v>8811.1</v>
      </c>
      <c r="E494" s="12">
        <v>9051.2000000000007</v>
      </c>
      <c r="F494" s="11">
        <v>9051.2000000000007</v>
      </c>
    </row>
    <row r="495" spans="1:6" ht="31.5" x14ac:dyDescent="0.2">
      <c r="A495" s="14" t="s">
        <v>610</v>
      </c>
      <c r="B495" s="14" t="s">
        <v>6</v>
      </c>
      <c r="C495" s="19" t="s">
        <v>7</v>
      </c>
      <c r="D495" s="12">
        <v>85</v>
      </c>
      <c r="E495" s="12">
        <v>85</v>
      </c>
      <c r="F495" s="11">
        <v>85</v>
      </c>
    </row>
    <row r="496" spans="1:6" ht="63" x14ac:dyDescent="0.2">
      <c r="A496" s="9" t="s">
        <v>612</v>
      </c>
      <c r="B496" s="9"/>
      <c r="C496" s="51" t="s">
        <v>251</v>
      </c>
      <c r="D496" s="152">
        <f>D497</f>
        <v>0.9</v>
      </c>
      <c r="E496" s="152">
        <f>E497</f>
        <v>0.9</v>
      </c>
      <c r="F496" s="152">
        <f>F497</f>
        <v>0.9</v>
      </c>
    </row>
    <row r="497" spans="1:6" ht="63" x14ac:dyDescent="0.2">
      <c r="A497" s="14" t="s">
        <v>612</v>
      </c>
      <c r="B497" s="14" t="s">
        <v>3</v>
      </c>
      <c r="C497" s="19" t="s">
        <v>4</v>
      </c>
      <c r="D497" s="12">
        <v>0.9</v>
      </c>
      <c r="E497" s="12">
        <v>0.9</v>
      </c>
      <c r="F497" s="11">
        <v>0.9</v>
      </c>
    </row>
    <row r="498" spans="1:6" ht="51.75" customHeight="1" x14ac:dyDescent="0.2">
      <c r="A498" s="9" t="s">
        <v>613</v>
      </c>
      <c r="B498" s="9"/>
      <c r="C498" s="51" t="s">
        <v>269</v>
      </c>
      <c r="D498" s="152">
        <f>D499</f>
        <v>162.80000000000001</v>
      </c>
      <c r="E498" s="152">
        <f>E499</f>
        <v>167.3</v>
      </c>
      <c r="F498" s="152">
        <f>F499</f>
        <v>167.3</v>
      </c>
    </row>
    <row r="499" spans="1:6" ht="63" x14ac:dyDescent="0.2">
      <c r="A499" s="14" t="s">
        <v>613</v>
      </c>
      <c r="B499" s="14" t="s">
        <v>3</v>
      </c>
      <c r="C499" s="19" t="s">
        <v>4</v>
      </c>
      <c r="D499" s="12">
        <v>162.80000000000001</v>
      </c>
      <c r="E499" s="12">
        <v>167.3</v>
      </c>
      <c r="F499" s="11">
        <v>167.3</v>
      </c>
    </row>
    <row r="500" spans="1:6" ht="51" customHeight="1" x14ac:dyDescent="0.2">
      <c r="A500" s="9" t="s">
        <v>614</v>
      </c>
      <c r="B500" s="9"/>
      <c r="C500" s="51" t="s">
        <v>254</v>
      </c>
      <c r="D500" s="152">
        <f>D501</f>
        <v>311.5</v>
      </c>
      <c r="E500" s="152">
        <f>E501</f>
        <v>11.7</v>
      </c>
      <c r="F500" s="152">
        <f>F501</f>
        <v>11.7</v>
      </c>
    </row>
    <row r="501" spans="1:6" ht="31.5" x14ac:dyDescent="0.2">
      <c r="A501" s="14" t="s">
        <v>614</v>
      </c>
      <c r="B501" s="14" t="s">
        <v>6</v>
      </c>
      <c r="C501" s="19" t="s">
        <v>7</v>
      </c>
      <c r="D501" s="146">
        <v>311.5</v>
      </c>
      <c r="E501" s="146">
        <v>11.7</v>
      </c>
      <c r="F501" s="146">
        <v>11.7</v>
      </c>
    </row>
    <row r="502" spans="1:6" ht="19.5" customHeight="1" x14ac:dyDescent="0.2">
      <c r="A502" s="9" t="s">
        <v>615</v>
      </c>
      <c r="B502" s="9"/>
      <c r="C502" s="51" t="s">
        <v>256</v>
      </c>
      <c r="D502" s="152">
        <f>D503</f>
        <v>7022.7</v>
      </c>
      <c r="E502" s="152">
        <f>E503</f>
        <v>7220.6</v>
      </c>
      <c r="F502" s="152">
        <f>F503</f>
        <v>7220.6</v>
      </c>
    </row>
    <row r="503" spans="1:6" ht="63" x14ac:dyDescent="0.2">
      <c r="A503" s="14" t="s">
        <v>615</v>
      </c>
      <c r="B503" s="14" t="s">
        <v>3</v>
      </c>
      <c r="C503" s="19" t="s">
        <v>4</v>
      </c>
      <c r="D503" s="146">
        <v>7022.7</v>
      </c>
      <c r="E503" s="146">
        <v>7220.6</v>
      </c>
      <c r="F503" s="146">
        <v>7220.6</v>
      </c>
    </row>
    <row r="504" spans="1:6" ht="31.5" x14ac:dyDescent="0.2">
      <c r="A504" s="24" t="s">
        <v>628</v>
      </c>
      <c r="B504" s="24"/>
      <c r="C504" s="54" t="s">
        <v>658</v>
      </c>
      <c r="D504" s="10">
        <f>D505+D507+D509+D511</f>
        <v>27684.7</v>
      </c>
      <c r="E504" s="10">
        <f>E505+E507+E509+E511</f>
        <v>27684.7</v>
      </c>
      <c r="F504" s="10">
        <f>F505+F507+F509+F511</f>
        <v>27684.7</v>
      </c>
    </row>
    <row r="505" spans="1:6" ht="47.25" x14ac:dyDescent="0.2">
      <c r="A505" s="9" t="s">
        <v>616</v>
      </c>
      <c r="B505" s="9"/>
      <c r="C505" s="51" t="s">
        <v>12</v>
      </c>
      <c r="D505" s="10">
        <f>D506</f>
        <v>8000</v>
      </c>
      <c r="E505" s="10">
        <f>E506</f>
        <v>8000</v>
      </c>
      <c r="F505" s="10">
        <f>F506</f>
        <v>8000</v>
      </c>
    </row>
    <row r="506" spans="1:6" ht="31.5" x14ac:dyDescent="0.2">
      <c r="A506" s="14" t="s">
        <v>616</v>
      </c>
      <c r="B506" s="15" t="s">
        <v>617</v>
      </c>
      <c r="C506" s="19" t="s">
        <v>29</v>
      </c>
      <c r="D506" s="12">
        <v>8000</v>
      </c>
      <c r="E506" s="12">
        <v>8000</v>
      </c>
      <c r="F506" s="12">
        <v>8000</v>
      </c>
    </row>
    <row r="507" spans="1:6" ht="31.5" x14ac:dyDescent="0.2">
      <c r="A507" s="9" t="s">
        <v>618</v>
      </c>
      <c r="B507" s="9"/>
      <c r="C507" s="51" t="s">
        <v>34</v>
      </c>
      <c r="D507" s="10">
        <f>D508</f>
        <v>150</v>
      </c>
      <c r="E507" s="10">
        <f>E508</f>
        <v>150</v>
      </c>
      <c r="F507" s="10">
        <f>F508</f>
        <v>150</v>
      </c>
    </row>
    <row r="508" spans="1:6" ht="31.5" x14ac:dyDescent="0.2">
      <c r="A508" s="14" t="s">
        <v>618</v>
      </c>
      <c r="B508" s="17" t="s">
        <v>6</v>
      </c>
      <c r="C508" s="19" t="s">
        <v>7</v>
      </c>
      <c r="D508" s="12">
        <v>150</v>
      </c>
      <c r="E508" s="12">
        <v>150</v>
      </c>
      <c r="F508" s="12">
        <v>150</v>
      </c>
    </row>
    <row r="509" spans="1:6" ht="47.25" x14ac:dyDescent="0.2">
      <c r="A509" s="9" t="s">
        <v>619</v>
      </c>
      <c r="B509" s="9"/>
      <c r="C509" s="51" t="s">
        <v>620</v>
      </c>
      <c r="D509" s="10">
        <f>D510</f>
        <v>18000</v>
      </c>
      <c r="E509" s="10">
        <f>E510</f>
        <v>18000</v>
      </c>
      <c r="F509" s="10">
        <f>F510</f>
        <v>18000</v>
      </c>
    </row>
    <row r="510" spans="1:6" x14ac:dyDescent="0.2">
      <c r="A510" s="14" t="s">
        <v>619</v>
      </c>
      <c r="B510" s="17" t="s">
        <v>17</v>
      </c>
      <c r="C510" s="19" t="s">
        <v>18</v>
      </c>
      <c r="D510" s="12">
        <v>18000</v>
      </c>
      <c r="E510" s="12">
        <v>18000</v>
      </c>
      <c r="F510" s="12">
        <v>18000</v>
      </c>
    </row>
    <row r="511" spans="1:6" ht="31.5" x14ac:dyDescent="0.2">
      <c r="A511" s="9" t="s">
        <v>621</v>
      </c>
      <c r="B511" s="9"/>
      <c r="C511" s="51" t="s">
        <v>32</v>
      </c>
      <c r="D511" s="10">
        <f>D512</f>
        <v>1534.7</v>
      </c>
      <c r="E511" s="10">
        <f>E512</f>
        <v>1534.7</v>
      </c>
      <c r="F511" s="10">
        <f>F512</f>
        <v>1534.7</v>
      </c>
    </row>
    <row r="512" spans="1:6" x14ac:dyDescent="0.2">
      <c r="A512" s="14" t="s">
        <v>621</v>
      </c>
      <c r="B512" s="17" t="s">
        <v>17</v>
      </c>
      <c r="C512" s="19" t="s">
        <v>18</v>
      </c>
      <c r="D512" s="12">
        <v>1534.7</v>
      </c>
      <c r="E512" s="12">
        <v>1534.7</v>
      </c>
      <c r="F512" s="12">
        <v>1534.7</v>
      </c>
    </row>
    <row r="513" spans="1:6" x14ac:dyDescent="0.2">
      <c r="A513" s="14"/>
      <c r="B513" s="17"/>
      <c r="C513" s="52" t="s">
        <v>762</v>
      </c>
      <c r="D513" s="10">
        <f>D11+D91+D153+D211+D231+D322+D350+D433+D458</f>
        <v>4679562.1311210003</v>
      </c>
      <c r="E513" s="10">
        <f t="shared" ref="E513:F513" si="8">E11+E91+E153+E211+E231+E322+E350+E433+E458</f>
        <v>4518879.3969000001</v>
      </c>
      <c r="F513" s="10">
        <f t="shared" si="8"/>
        <v>4321359.2987629995</v>
      </c>
    </row>
    <row r="514" spans="1:6" x14ac:dyDescent="0.2">
      <c r="A514" s="14"/>
      <c r="B514" s="17"/>
      <c r="C514" s="19"/>
      <c r="D514" s="12"/>
      <c r="E514" s="12"/>
      <c r="F514" s="12"/>
    </row>
    <row r="515" spans="1:6" x14ac:dyDescent="0.2">
      <c r="A515" s="9" t="s">
        <v>0</v>
      </c>
      <c r="B515" s="9"/>
      <c r="C515" s="51" t="s">
        <v>622</v>
      </c>
      <c r="D515" s="10">
        <f>D516+D518+D520+D523+D525</f>
        <v>25327.800000000003</v>
      </c>
      <c r="E515" s="10">
        <f>E516+E518+E520+E523+E525</f>
        <v>25327.800000000003</v>
      </c>
      <c r="F515" s="10">
        <f>F516+F518+F520+F523+F525</f>
        <v>25327.800000000003</v>
      </c>
    </row>
    <row r="516" spans="1:6" ht="31.5" x14ac:dyDescent="0.2">
      <c r="A516" s="9" t="s">
        <v>19</v>
      </c>
      <c r="B516" s="9"/>
      <c r="C516" s="51" t="s">
        <v>323</v>
      </c>
      <c r="D516" s="10">
        <f>D517</f>
        <v>4430.2</v>
      </c>
      <c r="E516" s="10">
        <f>E517</f>
        <v>4430.2</v>
      </c>
      <c r="F516" s="10">
        <f>F517</f>
        <v>4430.2</v>
      </c>
    </row>
    <row r="517" spans="1:6" ht="63" x14ac:dyDescent="0.2">
      <c r="A517" s="14" t="s">
        <v>19</v>
      </c>
      <c r="B517" s="17" t="s">
        <v>3</v>
      </c>
      <c r="C517" s="19" t="s">
        <v>4</v>
      </c>
      <c r="D517" s="12">
        <v>4430.2</v>
      </c>
      <c r="E517" s="12">
        <v>4430.2</v>
      </c>
      <c r="F517" s="12">
        <v>4430.2</v>
      </c>
    </row>
    <row r="518" spans="1:6" ht="31.5" x14ac:dyDescent="0.2">
      <c r="A518" s="9" t="s">
        <v>2</v>
      </c>
      <c r="B518" s="9"/>
      <c r="C518" s="51" t="s">
        <v>304</v>
      </c>
      <c r="D518" s="10">
        <f>D519</f>
        <v>2691.8</v>
      </c>
      <c r="E518" s="10">
        <f>E519</f>
        <v>2691.8</v>
      </c>
      <c r="F518" s="10">
        <f>F519</f>
        <v>2691.8</v>
      </c>
    </row>
    <row r="519" spans="1:6" ht="63" x14ac:dyDescent="0.2">
      <c r="A519" s="14" t="s">
        <v>2</v>
      </c>
      <c r="B519" s="17" t="s">
        <v>3</v>
      </c>
      <c r="C519" s="19" t="s">
        <v>4</v>
      </c>
      <c r="D519" s="12">
        <v>2691.8</v>
      </c>
      <c r="E519" s="12">
        <v>2691.8</v>
      </c>
      <c r="F519" s="12">
        <v>2691.8</v>
      </c>
    </row>
    <row r="520" spans="1:6" x14ac:dyDescent="0.2">
      <c r="A520" s="9" t="s">
        <v>5</v>
      </c>
      <c r="B520" s="9"/>
      <c r="C520" s="51" t="s">
        <v>22</v>
      </c>
      <c r="D520" s="10">
        <f>D521+D522</f>
        <v>13452.400000000001</v>
      </c>
      <c r="E520" s="10">
        <f>E521+E522</f>
        <v>13452.400000000001</v>
      </c>
      <c r="F520" s="10">
        <f>F521+F522</f>
        <v>13452.400000000001</v>
      </c>
    </row>
    <row r="521" spans="1:6" ht="63" x14ac:dyDescent="0.2">
      <c r="A521" s="14" t="s">
        <v>5</v>
      </c>
      <c r="B521" s="17" t="s">
        <v>3</v>
      </c>
      <c r="C521" s="19" t="s">
        <v>4</v>
      </c>
      <c r="D521" s="30">
        <f>7297.1+4723.6</f>
        <v>12020.7</v>
      </c>
      <c r="E521" s="30">
        <f>7297.1+4723.6</f>
        <v>12020.7</v>
      </c>
      <c r="F521" s="30">
        <f>7297.1+4723.6</f>
        <v>12020.7</v>
      </c>
    </row>
    <row r="522" spans="1:6" ht="31.5" x14ac:dyDescent="0.2">
      <c r="A522" s="14" t="s">
        <v>5</v>
      </c>
      <c r="B522" s="17" t="s">
        <v>6</v>
      </c>
      <c r="C522" s="19" t="s">
        <v>7</v>
      </c>
      <c r="D522" s="30">
        <f>392+86.2+927+26.5</f>
        <v>1431.7</v>
      </c>
      <c r="E522" s="30">
        <f>392+86.2+927+26.5</f>
        <v>1431.7</v>
      </c>
      <c r="F522" s="30">
        <f>392+86.2+927+26.5</f>
        <v>1431.7</v>
      </c>
    </row>
    <row r="523" spans="1:6" x14ac:dyDescent="0.2">
      <c r="A523" s="9" t="s">
        <v>15</v>
      </c>
      <c r="B523" s="9"/>
      <c r="C523" s="51" t="s">
        <v>16</v>
      </c>
      <c r="D523" s="10">
        <f>D524</f>
        <v>4628.3999999999996</v>
      </c>
      <c r="E523" s="10">
        <f>E524</f>
        <v>4628.3999999999996</v>
      </c>
      <c r="F523" s="10">
        <f>F524</f>
        <v>4628.3999999999996</v>
      </c>
    </row>
    <row r="524" spans="1:6" ht="63" x14ac:dyDescent="0.2">
      <c r="A524" s="14" t="s">
        <v>15</v>
      </c>
      <c r="B524" s="17" t="s">
        <v>3</v>
      </c>
      <c r="C524" s="19" t="s">
        <v>4</v>
      </c>
      <c r="D524" s="12">
        <v>4628.3999999999996</v>
      </c>
      <c r="E524" s="12">
        <v>4628.3999999999996</v>
      </c>
      <c r="F524" s="11">
        <v>4628.3999999999996</v>
      </c>
    </row>
    <row r="525" spans="1:6" ht="31.5" x14ac:dyDescent="0.2">
      <c r="A525" s="9" t="s">
        <v>8</v>
      </c>
      <c r="B525" s="9"/>
      <c r="C525" s="51" t="s">
        <v>9</v>
      </c>
      <c r="D525" s="10">
        <f>D526</f>
        <v>125</v>
      </c>
      <c r="E525" s="10">
        <f>E526</f>
        <v>125</v>
      </c>
      <c r="F525" s="10">
        <f>F526</f>
        <v>125</v>
      </c>
    </row>
    <row r="526" spans="1:6" ht="31.5" x14ac:dyDescent="0.2">
      <c r="A526" s="14" t="s">
        <v>8</v>
      </c>
      <c r="B526" s="17" t="s">
        <v>6</v>
      </c>
      <c r="C526" s="19" t="s">
        <v>7</v>
      </c>
      <c r="D526" s="12">
        <f>25+100</f>
        <v>125</v>
      </c>
      <c r="E526" s="12">
        <f>25+100</f>
        <v>125</v>
      </c>
      <c r="F526" s="12">
        <f>25+100</f>
        <v>125</v>
      </c>
    </row>
    <row r="527" spans="1:6" ht="47.25" x14ac:dyDescent="0.2">
      <c r="A527" s="9" t="s">
        <v>10</v>
      </c>
      <c r="B527" s="9"/>
      <c r="C527" s="51" t="s">
        <v>754</v>
      </c>
      <c r="D527" s="10">
        <f>D528+D530+D532+D534+D536+D538</f>
        <v>52318.637710000003</v>
      </c>
      <c r="E527" s="10">
        <f>E528+E530+E532+E534+E536+E538</f>
        <v>103950.56</v>
      </c>
      <c r="F527" s="10">
        <f>F528+F530+F532+F534+F536+F538</f>
        <v>284924.78486000001</v>
      </c>
    </row>
    <row r="528" spans="1:6" ht="47.25" x14ac:dyDescent="0.2">
      <c r="A528" s="9" t="s">
        <v>11</v>
      </c>
      <c r="B528" s="9"/>
      <c r="C528" s="51" t="s">
        <v>12</v>
      </c>
      <c r="D528" s="10">
        <f>D529</f>
        <v>1050.5999999999999</v>
      </c>
      <c r="E528" s="10">
        <f>E529</f>
        <v>1050.56</v>
      </c>
      <c r="F528" s="10">
        <f>F529</f>
        <v>1050.5999999999999</v>
      </c>
    </row>
    <row r="529" spans="1:7" ht="31.5" x14ac:dyDescent="0.2">
      <c r="A529" s="14" t="s">
        <v>11</v>
      </c>
      <c r="B529" s="17" t="s">
        <v>6</v>
      </c>
      <c r="C529" s="19" t="s">
        <v>7</v>
      </c>
      <c r="D529" s="12">
        <f>44.1+1006.5</f>
        <v>1050.5999999999999</v>
      </c>
      <c r="E529" s="12">
        <f>44.1+1006.46</f>
        <v>1050.56</v>
      </c>
      <c r="F529" s="12">
        <f>44.1+1006.5</f>
        <v>1050.5999999999999</v>
      </c>
    </row>
    <row r="530" spans="1:7" ht="31.5" x14ac:dyDescent="0.2">
      <c r="A530" s="9" t="s">
        <v>23</v>
      </c>
      <c r="B530" s="9"/>
      <c r="C530" s="51" t="s">
        <v>623</v>
      </c>
      <c r="D530" s="10">
        <f>D531</f>
        <v>3000</v>
      </c>
      <c r="E530" s="10">
        <f>E531</f>
        <v>3000</v>
      </c>
      <c r="F530" s="10">
        <f>F531</f>
        <v>3000</v>
      </c>
    </row>
    <row r="531" spans="1:7" x14ac:dyDescent="0.2">
      <c r="A531" s="14" t="s">
        <v>23</v>
      </c>
      <c r="B531" s="15" t="s">
        <v>13</v>
      </c>
      <c r="C531" s="19" t="s">
        <v>14</v>
      </c>
      <c r="D531" s="12">
        <v>3000</v>
      </c>
      <c r="E531" s="12">
        <v>3000</v>
      </c>
      <c r="F531" s="12">
        <v>3000</v>
      </c>
    </row>
    <row r="532" spans="1:7" x14ac:dyDescent="0.2">
      <c r="A532" s="9" t="s">
        <v>270</v>
      </c>
      <c r="B532" s="9"/>
      <c r="C532" s="51" t="s">
        <v>232</v>
      </c>
      <c r="D532" s="10">
        <f>D533</f>
        <v>8000</v>
      </c>
      <c r="E532" s="10"/>
      <c r="F532" s="10"/>
    </row>
    <row r="533" spans="1:7" x14ac:dyDescent="0.2">
      <c r="A533" s="14" t="s">
        <v>270</v>
      </c>
      <c r="B533" s="15" t="s">
        <v>13</v>
      </c>
      <c r="C533" s="19" t="s">
        <v>14</v>
      </c>
      <c r="D533" s="12">
        <v>8000</v>
      </c>
      <c r="E533" s="12"/>
      <c r="F533" s="11"/>
    </row>
    <row r="534" spans="1:7" x14ac:dyDescent="0.2">
      <c r="A534" s="9" t="s">
        <v>110</v>
      </c>
      <c r="B534" s="9"/>
      <c r="C534" s="51" t="s">
        <v>111</v>
      </c>
      <c r="D534" s="10"/>
      <c r="E534" s="10">
        <f>E535</f>
        <v>59900</v>
      </c>
      <c r="F534" s="10">
        <f>F535</f>
        <v>120500.26891</v>
      </c>
    </row>
    <row r="535" spans="1:7" ht="22.5" customHeight="1" x14ac:dyDescent="0.2">
      <c r="A535" s="14" t="s">
        <v>110</v>
      </c>
      <c r="B535" s="15" t="s">
        <v>13</v>
      </c>
      <c r="C535" s="19" t="s">
        <v>14</v>
      </c>
      <c r="D535" s="12"/>
      <c r="E535" s="12">
        <v>59900</v>
      </c>
      <c r="F535" s="11">
        <f>119500+0.26891+1000</f>
        <v>120500.26891</v>
      </c>
    </row>
    <row r="536" spans="1:7" ht="31.5" x14ac:dyDescent="0.2">
      <c r="A536" s="9" t="s">
        <v>624</v>
      </c>
      <c r="B536" s="9"/>
      <c r="C536" s="51" t="s">
        <v>274</v>
      </c>
      <c r="D536" s="10">
        <f>D537</f>
        <v>268.03771</v>
      </c>
      <c r="E536" s="10"/>
      <c r="F536" s="10"/>
    </row>
    <row r="537" spans="1:7" x14ac:dyDescent="0.2">
      <c r="A537" s="14" t="s">
        <v>624</v>
      </c>
      <c r="B537" s="15" t="s">
        <v>13</v>
      </c>
      <c r="C537" s="19" t="s">
        <v>14</v>
      </c>
      <c r="D537" s="150">
        <v>268.03771</v>
      </c>
      <c r="E537" s="12"/>
      <c r="F537" s="11"/>
    </row>
    <row r="538" spans="1:7" x14ac:dyDescent="0.2">
      <c r="A538" s="5" t="s">
        <v>671</v>
      </c>
      <c r="B538" s="5"/>
      <c r="C538" s="21" t="s">
        <v>380</v>
      </c>
      <c r="D538" s="141">
        <f>D539+D541</f>
        <v>40000</v>
      </c>
      <c r="E538" s="141">
        <f>E539+E541</f>
        <v>40000</v>
      </c>
      <c r="F538" s="141">
        <f>F539+F541</f>
        <v>160373.91595</v>
      </c>
    </row>
    <row r="539" spans="1:7" ht="63" x14ac:dyDescent="0.2">
      <c r="A539" s="9" t="s">
        <v>644</v>
      </c>
      <c r="B539" s="9"/>
      <c r="C539" s="51" t="s">
        <v>660</v>
      </c>
      <c r="D539" s="10">
        <f>D540</f>
        <v>40000</v>
      </c>
      <c r="E539" s="10">
        <f>E540</f>
        <v>40000</v>
      </c>
      <c r="F539" s="10">
        <f>F540</f>
        <v>39157.115949999999</v>
      </c>
    </row>
    <row r="540" spans="1:7" x14ac:dyDescent="0.2">
      <c r="A540" s="14" t="s">
        <v>644</v>
      </c>
      <c r="B540" s="17" t="s">
        <v>13</v>
      </c>
      <c r="C540" s="19" t="s">
        <v>14</v>
      </c>
      <c r="D540" s="11">
        <v>40000</v>
      </c>
      <c r="E540" s="11">
        <v>40000</v>
      </c>
      <c r="F540" s="11">
        <f>20157.11595+20000-1000</f>
        <v>39157.115949999999</v>
      </c>
    </row>
    <row r="541" spans="1:7" ht="63" x14ac:dyDescent="0.2">
      <c r="A541" s="9" t="s">
        <v>644</v>
      </c>
      <c r="B541" s="9"/>
      <c r="C541" s="51" t="s">
        <v>645</v>
      </c>
      <c r="D541" s="10"/>
      <c r="E541" s="10"/>
      <c r="F541" s="10">
        <f>F542</f>
        <v>121216.8</v>
      </c>
      <c r="G541" s="225"/>
    </row>
    <row r="542" spans="1:7" x14ac:dyDescent="0.2">
      <c r="A542" s="14" t="s">
        <v>644</v>
      </c>
      <c r="B542" s="17" t="s">
        <v>13</v>
      </c>
      <c r="C542" s="19" t="s">
        <v>14</v>
      </c>
      <c r="D542" s="12"/>
      <c r="E542" s="12"/>
      <c r="F542" s="11">
        <v>121216.8</v>
      </c>
    </row>
    <row r="543" spans="1:7" x14ac:dyDescent="0.2">
      <c r="A543" s="14"/>
      <c r="B543" s="17"/>
      <c r="C543" s="52" t="s">
        <v>767</v>
      </c>
      <c r="D543" s="10">
        <f>D515+D527</f>
        <v>77646.437709999998</v>
      </c>
      <c r="E543" s="10">
        <f t="shared" ref="E543:F543" si="9">E515+E527</f>
        <v>129278.36</v>
      </c>
      <c r="F543" s="10">
        <f t="shared" si="9"/>
        <v>310252.58486</v>
      </c>
    </row>
    <row r="544" spans="1:7" ht="22.5" customHeight="1" x14ac:dyDescent="0.2">
      <c r="A544" s="202" t="s">
        <v>117</v>
      </c>
      <c r="B544" s="202"/>
      <c r="C544" s="202"/>
      <c r="D544" s="13">
        <f>D527+D515+D458+D433+D350+D322+D231+D211+D153+D91+D11</f>
        <v>4757208.5688309995</v>
      </c>
      <c r="E544" s="13">
        <f>E527+E515+E458+E433+E350+E322+E231+E211+E153+E91+E11</f>
        <v>4648157.7568999995</v>
      </c>
      <c r="F544" s="13">
        <f>F527+F515+F458+F433+F350+F322+F231+F211+F153+F91+F11</f>
        <v>4631611.8836229993</v>
      </c>
    </row>
    <row r="547" spans="1:2" s="20" customFormat="1" x14ac:dyDescent="0.2">
      <c r="A547" s="33"/>
      <c r="B547" s="33"/>
    </row>
  </sheetData>
  <mergeCells count="2">
    <mergeCell ref="A6:F6"/>
    <mergeCell ref="A544:C544"/>
  </mergeCells>
  <pageMargins left="0.39370078740157483" right="0.39370078740157483" top="0.98425196850393704" bottom="0.39370078740157483" header="0.51181102362204722" footer="0.31496062992125984"/>
  <pageSetup paperSize="9" scale="65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outlinePr summaryBelow="0"/>
  </sheetPr>
  <dimension ref="A1:H1033"/>
  <sheetViews>
    <sheetView showGridLines="0" zoomScaleNormal="100" workbookViewId="0">
      <pane ySplit="11" topLeftCell="A1027" activePane="bottomLeft" state="frozen"/>
      <selection activeCell="A94" sqref="A94"/>
      <selection pane="bottomLeft" sqref="A1:XFD1048576"/>
    </sheetView>
  </sheetViews>
  <sheetFormatPr defaultColWidth="9.140625" defaultRowHeight="12.75" outlineLevelRow="7" x14ac:dyDescent="0.2"/>
  <cols>
    <col min="1" max="1" width="15.85546875" style="166" customWidth="1"/>
    <col min="2" max="2" width="13.140625" style="166" customWidth="1"/>
    <col min="3" max="3" width="18.5703125" style="166" customWidth="1"/>
    <col min="4" max="4" width="10.28515625" style="166" customWidth="1"/>
    <col min="5" max="5" width="120.28515625" style="167" customWidth="1"/>
    <col min="6" max="6" width="17.85546875" style="39" customWidth="1"/>
    <col min="7" max="7" width="19.42578125" style="39" customWidth="1"/>
    <col min="8" max="8" width="17.28515625" style="39" customWidth="1"/>
    <col min="9" max="16384" width="9.140625" style="39"/>
  </cols>
  <sheetData>
    <row r="1" spans="1:8" ht="15.75" x14ac:dyDescent="0.2">
      <c r="G1" s="8" t="s">
        <v>716</v>
      </c>
    </row>
    <row r="2" spans="1:8" ht="15.75" x14ac:dyDescent="0.2">
      <c r="G2" s="71" t="s">
        <v>288</v>
      </c>
    </row>
    <row r="3" spans="1:8" ht="15.75" x14ac:dyDescent="0.2">
      <c r="G3" s="73" t="s">
        <v>328</v>
      </c>
    </row>
    <row r="4" spans="1:8" ht="15.75" x14ac:dyDescent="0.2">
      <c r="G4" s="71" t="s">
        <v>351</v>
      </c>
    </row>
    <row r="5" spans="1:8" s="154" customFormat="1" ht="15.75" x14ac:dyDescent="0.2">
      <c r="A5" s="168"/>
      <c r="B5" s="168"/>
      <c r="C5" s="168"/>
      <c r="D5" s="168"/>
      <c r="E5" s="169"/>
      <c r="F5" s="73"/>
    </row>
    <row r="6" spans="1:8" s="154" customFormat="1" ht="15.75" customHeight="1" x14ac:dyDescent="0.2">
      <c r="A6" s="204" t="s">
        <v>356</v>
      </c>
      <c r="B6" s="204"/>
      <c r="C6" s="204"/>
      <c r="D6" s="204"/>
      <c r="E6" s="204"/>
      <c r="F6" s="204"/>
      <c r="G6" s="204"/>
      <c r="H6" s="204"/>
    </row>
    <row r="7" spans="1:8" s="154" customFormat="1" ht="19.5" customHeight="1" x14ac:dyDescent="0.2">
      <c r="A7" s="207"/>
      <c r="B7" s="207"/>
      <c r="C7" s="207"/>
      <c r="D7" s="207"/>
      <c r="E7" s="207"/>
      <c r="F7" s="207"/>
      <c r="G7" s="207"/>
      <c r="H7" s="207"/>
    </row>
    <row r="8" spans="1:8" s="154" customFormat="1" ht="15.75" x14ac:dyDescent="0.2">
      <c r="A8" s="208"/>
      <c r="B8" s="208"/>
      <c r="C8" s="208"/>
      <c r="D8" s="208"/>
      <c r="E8" s="169"/>
      <c r="G8" s="170"/>
      <c r="H8" s="76" t="s">
        <v>271</v>
      </c>
    </row>
    <row r="9" spans="1:8" s="154" customFormat="1" ht="20.25" customHeight="1" x14ac:dyDescent="0.2">
      <c r="A9" s="209" t="s">
        <v>131</v>
      </c>
      <c r="B9" s="210" t="s">
        <v>132</v>
      </c>
      <c r="C9" s="210"/>
      <c r="D9" s="210"/>
      <c r="E9" s="211" t="s">
        <v>112</v>
      </c>
      <c r="F9" s="205" t="s">
        <v>625</v>
      </c>
      <c r="G9" s="205" t="s">
        <v>626</v>
      </c>
      <c r="H9" s="205" t="s">
        <v>627</v>
      </c>
    </row>
    <row r="10" spans="1:8" s="153" customFormat="1" ht="38.25" customHeight="1" x14ac:dyDescent="0.2">
      <c r="A10" s="209"/>
      <c r="B10" s="199" t="s">
        <v>133</v>
      </c>
      <c r="C10" s="171" t="s">
        <v>125</v>
      </c>
      <c r="D10" s="171" t="s">
        <v>126</v>
      </c>
      <c r="E10" s="211"/>
      <c r="F10" s="206"/>
      <c r="G10" s="206"/>
      <c r="H10" s="206"/>
    </row>
    <row r="11" spans="1:8" s="153" customFormat="1" ht="17.25" customHeight="1" x14ac:dyDescent="0.2">
      <c r="A11" s="172" t="s">
        <v>113</v>
      </c>
      <c r="B11" s="172" t="s">
        <v>114</v>
      </c>
      <c r="C11" s="172" t="s">
        <v>134</v>
      </c>
      <c r="D11" s="172" t="s">
        <v>115</v>
      </c>
      <c r="E11" s="200">
        <v>5</v>
      </c>
      <c r="F11" s="172" t="s">
        <v>116</v>
      </c>
      <c r="G11" s="172" t="s">
        <v>240</v>
      </c>
      <c r="H11" s="172" t="s">
        <v>682</v>
      </c>
    </row>
    <row r="12" spans="1:8" s="153" customFormat="1" ht="14.25" x14ac:dyDescent="0.2">
      <c r="A12" s="172"/>
      <c r="B12" s="172"/>
      <c r="C12" s="172"/>
      <c r="D12" s="172"/>
      <c r="E12" s="189"/>
      <c r="F12" s="172"/>
      <c r="G12" s="172"/>
      <c r="H12" s="172"/>
    </row>
    <row r="13" spans="1:8" ht="15.75" x14ac:dyDescent="0.2">
      <c r="A13" s="24" t="s">
        <v>135</v>
      </c>
      <c r="B13" s="24"/>
      <c r="C13" s="24"/>
      <c r="D13" s="24"/>
      <c r="E13" s="54" t="s">
        <v>306</v>
      </c>
      <c r="F13" s="141">
        <f t="shared" ref="F13:H13" si="0">F14+F28</f>
        <v>10536.200000000003</v>
      </c>
      <c r="G13" s="141">
        <f t="shared" si="0"/>
        <v>10536.200000000003</v>
      </c>
      <c r="H13" s="141">
        <f t="shared" si="0"/>
        <v>10536.200000000003</v>
      </c>
    </row>
    <row r="14" spans="1:8" ht="15.75" x14ac:dyDescent="0.2">
      <c r="A14" s="24" t="s">
        <v>135</v>
      </c>
      <c r="B14" s="24" t="s">
        <v>136</v>
      </c>
      <c r="C14" s="24"/>
      <c r="D14" s="24"/>
      <c r="E14" s="155" t="s">
        <v>137</v>
      </c>
      <c r="F14" s="141">
        <f t="shared" ref="F14:H14" si="1">F15+F24</f>
        <v>10450.000000000002</v>
      </c>
      <c r="G14" s="141">
        <f t="shared" si="1"/>
        <v>10450.000000000002</v>
      </c>
      <c r="H14" s="141">
        <f t="shared" si="1"/>
        <v>10450.000000000002</v>
      </c>
    </row>
    <row r="15" spans="1:8" ht="31.5" outlineLevel="1" x14ac:dyDescent="0.2">
      <c r="A15" s="24" t="s">
        <v>135</v>
      </c>
      <c r="B15" s="24" t="s">
        <v>138</v>
      </c>
      <c r="C15" s="24"/>
      <c r="D15" s="24"/>
      <c r="E15" s="54" t="s">
        <v>139</v>
      </c>
      <c r="F15" s="141">
        <f t="shared" ref="F15:H15" si="2">F16</f>
        <v>10405.900000000001</v>
      </c>
      <c r="G15" s="141">
        <f t="shared" si="2"/>
        <v>10405.900000000001</v>
      </c>
      <c r="H15" s="141">
        <f t="shared" si="2"/>
        <v>10405.900000000001</v>
      </c>
    </row>
    <row r="16" spans="1:8" ht="15.75" outlineLevel="2" x14ac:dyDescent="0.2">
      <c r="A16" s="24" t="s">
        <v>135</v>
      </c>
      <c r="B16" s="24" t="s">
        <v>138</v>
      </c>
      <c r="C16" s="24" t="s">
        <v>0</v>
      </c>
      <c r="D16" s="24"/>
      <c r="E16" s="54" t="s">
        <v>1</v>
      </c>
      <c r="F16" s="141">
        <f t="shared" ref="F16:H16" si="3">F17+F19+F22</f>
        <v>10405.900000000001</v>
      </c>
      <c r="G16" s="141">
        <f t="shared" si="3"/>
        <v>10405.900000000001</v>
      </c>
      <c r="H16" s="141">
        <f t="shared" si="3"/>
        <v>10405.900000000001</v>
      </c>
    </row>
    <row r="17" spans="1:8" ht="15.75" outlineLevel="3" x14ac:dyDescent="0.2">
      <c r="A17" s="24" t="s">
        <v>135</v>
      </c>
      <c r="B17" s="24" t="s">
        <v>138</v>
      </c>
      <c r="C17" s="24" t="s">
        <v>2</v>
      </c>
      <c r="D17" s="24"/>
      <c r="E17" s="54" t="s">
        <v>304</v>
      </c>
      <c r="F17" s="141">
        <f t="shared" ref="F17:H17" si="4">F18</f>
        <v>2691.8</v>
      </c>
      <c r="G17" s="141">
        <f t="shared" si="4"/>
        <v>2691.8</v>
      </c>
      <c r="H17" s="141">
        <f t="shared" si="4"/>
        <v>2691.8</v>
      </c>
    </row>
    <row r="18" spans="1:8" ht="31.5" outlineLevel="7" x14ac:dyDescent="0.2">
      <c r="A18" s="22" t="s">
        <v>135</v>
      </c>
      <c r="B18" s="22" t="s">
        <v>138</v>
      </c>
      <c r="C18" s="22" t="s">
        <v>2</v>
      </c>
      <c r="D18" s="22" t="s">
        <v>3</v>
      </c>
      <c r="E18" s="53" t="s">
        <v>4</v>
      </c>
      <c r="F18" s="150">
        <v>2691.8</v>
      </c>
      <c r="G18" s="150">
        <v>2691.8</v>
      </c>
      <c r="H18" s="150">
        <v>2691.8</v>
      </c>
    </row>
    <row r="19" spans="1:8" ht="15.75" outlineLevel="3" x14ac:dyDescent="0.2">
      <c r="A19" s="24" t="s">
        <v>135</v>
      </c>
      <c r="B19" s="24" t="s">
        <v>138</v>
      </c>
      <c r="C19" s="24" t="s">
        <v>5</v>
      </c>
      <c r="D19" s="24"/>
      <c r="E19" s="54" t="s">
        <v>22</v>
      </c>
      <c r="F19" s="141">
        <f t="shared" ref="F19:H19" si="5">F20+F21</f>
        <v>7689.1</v>
      </c>
      <c r="G19" s="141">
        <f t="shared" si="5"/>
        <v>7689.1</v>
      </c>
      <c r="H19" s="141">
        <f t="shared" si="5"/>
        <v>7689.1</v>
      </c>
    </row>
    <row r="20" spans="1:8" ht="31.5" outlineLevel="7" x14ac:dyDescent="0.2">
      <c r="A20" s="22" t="s">
        <v>135</v>
      </c>
      <c r="B20" s="22" t="s">
        <v>138</v>
      </c>
      <c r="C20" s="22" t="s">
        <v>5</v>
      </c>
      <c r="D20" s="22" t="s">
        <v>3</v>
      </c>
      <c r="E20" s="53" t="s">
        <v>4</v>
      </c>
      <c r="F20" s="150">
        <v>7297.1</v>
      </c>
      <c r="G20" s="150">
        <v>7297.1</v>
      </c>
      <c r="H20" s="150">
        <v>7297.1</v>
      </c>
    </row>
    <row r="21" spans="1:8" ht="15.75" customHeight="1" outlineLevel="7" x14ac:dyDescent="0.2">
      <c r="A21" s="22" t="s">
        <v>135</v>
      </c>
      <c r="B21" s="22" t="s">
        <v>138</v>
      </c>
      <c r="C21" s="22" t="s">
        <v>5</v>
      </c>
      <c r="D21" s="22" t="s">
        <v>6</v>
      </c>
      <c r="E21" s="53" t="s">
        <v>7</v>
      </c>
      <c r="F21" s="150">
        <v>392</v>
      </c>
      <c r="G21" s="150">
        <v>392</v>
      </c>
      <c r="H21" s="150">
        <v>392</v>
      </c>
    </row>
    <row r="22" spans="1:8" ht="15.75" outlineLevel="3" x14ac:dyDescent="0.2">
      <c r="A22" s="24" t="s">
        <v>135</v>
      </c>
      <c r="B22" s="24" t="s">
        <v>138</v>
      </c>
      <c r="C22" s="24" t="s">
        <v>8</v>
      </c>
      <c r="D22" s="24"/>
      <c r="E22" s="54" t="s">
        <v>9</v>
      </c>
      <c r="F22" s="141">
        <f t="shared" ref="F22:H22" si="6">F23</f>
        <v>25</v>
      </c>
      <c r="G22" s="141">
        <f t="shared" si="6"/>
        <v>25</v>
      </c>
      <c r="H22" s="141">
        <f t="shared" si="6"/>
        <v>25</v>
      </c>
    </row>
    <row r="23" spans="1:8" ht="15.75" outlineLevel="7" x14ac:dyDescent="0.2">
      <c r="A23" s="22" t="s">
        <v>135</v>
      </c>
      <c r="B23" s="22" t="s">
        <v>138</v>
      </c>
      <c r="C23" s="22" t="s">
        <v>8</v>
      </c>
      <c r="D23" s="22" t="s">
        <v>6</v>
      </c>
      <c r="E23" s="53" t="s">
        <v>7</v>
      </c>
      <c r="F23" s="150">
        <v>25</v>
      </c>
      <c r="G23" s="156">
        <v>25</v>
      </c>
      <c r="H23" s="156">
        <v>25</v>
      </c>
    </row>
    <row r="24" spans="1:8" ht="15.75" outlineLevel="1" x14ac:dyDescent="0.2">
      <c r="A24" s="24" t="s">
        <v>135</v>
      </c>
      <c r="B24" s="24" t="s">
        <v>140</v>
      </c>
      <c r="C24" s="24"/>
      <c r="D24" s="24"/>
      <c r="E24" s="54" t="s">
        <v>141</v>
      </c>
      <c r="F24" s="141">
        <f t="shared" ref="F24:H26" si="7">F25</f>
        <v>44.1</v>
      </c>
      <c r="G24" s="141">
        <f t="shared" si="7"/>
        <v>44.1</v>
      </c>
      <c r="H24" s="141">
        <f t="shared" si="7"/>
        <v>44.1</v>
      </c>
    </row>
    <row r="25" spans="1:8" ht="31.5" outlineLevel="2" x14ac:dyDescent="0.2">
      <c r="A25" s="24" t="s">
        <v>135</v>
      </c>
      <c r="B25" s="24" t="s">
        <v>140</v>
      </c>
      <c r="C25" s="24" t="s">
        <v>10</v>
      </c>
      <c r="D25" s="24"/>
      <c r="E25" s="54" t="s">
        <v>754</v>
      </c>
      <c r="F25" s="141">
        <f t="shared" si="7"/>
        <v>44.1</v>
      </c>
      <c r="G25" s="141">
        <f t="shared" si="7"/>
        <v>44.1</v>
      </c>
      <c r="H25" s="141">
        <f t="shared" si="7"/>
        <v>44.1</v>
      </c>
    </row>
    <row r="26" spans="1:8" ht="31.5" outlineLevel="3" x14ac:dyDescent="0.2">
      <c r="A26" s="24" t="s">
        <v>135</v>
      </c>
      <c r="B26" s="24" t="s">
        <v>140</v>
      </c>
      <c r="C26" s="24" t="s">
        <v>11</v>
      </c>
      <c r="D26" s="24"/>
      <c r="E26" s="54" t="s">
        <v>12</v>
      </c>
      <c r="F26" s="141">
        <f t="shared" si="7"/>
        <v>44.1</v>
      </c>
      <c r="G26" s="141">
        <f t="shared" si="7"/>
        <v>44.1</v>
      </c>
      <c r="H26" s="141">
        <f t="shared" si="7"/>
        <v>44.1</v>
      </c>
    </row>
    <row r="27" spans="1:8" ht="15.75" outlineLevel="7" x14ac:dyDescent="0.2">
      <c r="A27" s="22" t="s">
        <v>135</v>
      </c>
      <c r="B27" s="22" t="s">
        <v>140</v>
      </c>
      <c r="C27" s="22" t="s">
        <v>11</v>
      </c>
      <c r="D27" s="22" t="s">
        <v>6</v>
      </c>
      <c r="E27" s="53" t="s">
        <v>7</v>
      </c>
      <c r="F27" s="173">
        <v>44.1</v>
      </c>
      <c r="G27" s="150">
        <v>44.1</v>
      </c>
      <c r="H27" s="150">
        <v>44.1</v>
      </c>
    </row>
    <row r="28" spans="1:8" ht="15.75" outlineLevel="7" x14ac:dyDescent="0.2">
      <c r="A28" s="24" t="s">
        <v>135</v>
      </c>
      <c r="B28" s="24" t="s">
        <v>142</v>
      </c>
      <c r="C28" s="22"/>
      <c r="D28" s="22"/>
      <c r="E28" s="155" t="s">
        <v>143</v>
      </c>
      <c r="F28" s="141">
        <f t="shared" ref="F28:H31" si="8">F29</f>
        <v>86.2</v>
      </c>
      <c r="G28" s="141">
        <f t="shared" si="8"/>
        <v>86.2</v>
      </c>
      <c r="H28" s="141">
        <f t="shared" si="8"/>
        <v>86.2</v>
      </c>
    </row>
    <row r="29" spans="1:8" ht="15.75" outlineLevel="1" x14ac:dyDescent="0.2">
      <c r="A29" s="24" t="s">
        <v>135</v>
      </c>
      <c r="B29" s="24" t="s">
        <v>144</v>
      </c>
      <c r="C29" s="24"/>
      <c r="D29" s="24"/>
      <c r="E29" s="54" t="s">
        <v>145</v>
      </c>
      <c r="F29" s="141">
        <f t="shared" si="8"/>
        <v>86.2</v>
      </c>
      <c r="G29" s="141">
        <f t="shared" si="8"/>
        <v>86.2</v>
      </c>
      <c r="H29" s="141">
        <f t="shared" si="8"/>
        <v>86.2</v>
      </c>
    </row>
    <row r="30" spans="1:8" ht="15.75" outlineLevel="2" x14ac:dyDescent="0.2">
      <c r="A30" s="24" t="s">
        <v>135</v>
      </c>
      <c r="B30" s="24" t="s">
        <v>144</v>
      </c>
      <c r="C30" s="24" t="s">
        <v>0</v>
      </c>
      <c r="D30" s="24"/>
      <c r="E30" s="54" t="s">
        <v>1</v>
      </c>
      <c r="F30" s="141">
        <f t="shared" si="8"/>
        <v>86.2</v>
      </c>
      <c r="G30" s="141">
        <f t="shared" si="8"/>
        <v>86.2</v>
      </c>
      <c r="H30" s="141">
        <f t="shared" si="8"/>
        <v>86.2</v>
      </c>
    </row>
    <row r="31" spans="1:8" ht="15.75" outlineLevel="3" x14ac:dyDescent="0.2">
      <c r="A31" s="24" t="s">
        <v>135</v>
      </c>
      <c r="B31" s="24" t="s">
        <v>144</v>
      </c>
      <c r="C31" s="24" t="s">
        <v>5</v>
      </c>
      <c r="D31" s="24"/>
      <c r="E31" s="54" t="s">
        <v>22</v>
      </c>
      <c r="F31" s="141">
        <f t="shared" si="8"/>
        <v>86.2</v>
      </c>
      <c r="G31" s="141">
        <f t="shared" si="8"/>
        <v>86.2</v>
      </c>
      <c r="H31" s="141">
        <f t="shared" si="8"/>
        <v>86.2</v>
      </c>
    </row>
    <row r="32" spans="1:8" ht="15.75" outlineLevel="7" x14ac:dyDescent="0.2">
      <c r="A32" s="22" t="s">
        <v>135</v>
      </c>
      <c r="B32" s="22" t="s">
        <v>144</v>
      </c>
      <c r="C32" s="22" t="s">
        <v>5</v>
      </c>
      <c r="D32" s="22" t="s">
        <v>6</v>
      </c>
      <c r="E32" s="53" t="s">
        <v>7</v>
      </c>
      <c r="F32" s="150">
        <v>86.2</v>
      </c>
      <c r="G32" s="150">
        <v>86.2</v>
      </c>
      <c r="H32" s="150">
        <v>86.2</v>
      </c>
    </row>
    <row r="33" spans="1:8" ht="15.75" outlineLevel="7" x14ac:dyDescent="0.2">
      <c r="A33" s="22"/>
      <c r="B33" s="22"/>
      <c r="C33" s="22"/>
      <c r="D33" s="22"/>
      <c r="E33" s="53"/>
      <c r="F33" s="150"/>
      <c r="G33" s="150"/>
      <c r="H33" s="150"/>
    </row>
    <row r="34" spans="1:8" ht="15.75" x14ac:dyDescent="0.2">
      <c r="A34" s="24" t="s">
        <v>146</v>
      </c>
      <c r="B34" s="24"/>
      <c r="C34" s="24"/>
      <c r="D34" s="24"/>
      <c r="E34" s="54" t="s">
        <v>307</v>
      </c>
      <c r="F34" s="141">
        <f>F35+F49</f>
        <v>11412</v>
      </c>
      <c r="G34" s="141">
        <f>G35+G49</f>
        <v>11411.96</v>
      </c>
      <c r="H34" s="141">
        <f>H35+H49</f>
        <v>11411.96</v>
      </c>
    </row>
    <row r="35" spans="1:8" ht="15.75" x14ac:dyDescent="0.2">
      <c r="A35" s="24" t="s">
        <v>146</v>
      </c>
      <c r="B35" s="24" t="s">
        <v>136</v>
      </c>
      <c r="C35" s="24"/>
      <c r="D35" s="24"/>
      <c r="E35" s="155" t="s">
        <v>137</v>
      </c>
      <c r="F35" s="141">
        <f>F36+F45</f>
        <v>11385.5</v>
      </c>
      <c r="G35" s="141">
        <f>G36+G45</f>
        <v>11385.46</v>
      </c>
      <c r="H35" s="141">
        <f>H36+H45</f>
        <v>11385.46</v>
      </c>
    </row>
    <row r="36" spans="1:8" ht="31.5" outlineLevel="1" x14ac:dyDescent="0.2">
      <c r="A36" s="24" t="s">
        <v>146</v>
      </c>
      <c r="B36" s="24" t="s">
        <v>147</v>
      </c>
      <c r="C36" s="24"/>
      <c r="D36" s="24"/>
      <c r="E36" s="54" t="s">
        <v>148</v>
      </c>
      <c r="F36" s="141">
        <f t="shared" ref="F36:H36" si="9">F37</f>
        <v>10379</v>
      </c>
      <c r="G36" s="141">
        <f t="shared" si="9"/>
        <v>10379</v>
      </c>
      <c r="H36" s="141">
        <f t="shared" si="9"/>
        <v>10379</v>
      </c>
    </row>
    <row r="37" spans="1:8" ht="15.75" outlineLevel="2" x14ac:dyDescent="0.2">
      <c r="A37" s="24" t="s">
        <v>146</v>
      </c>
      <c r="B37" s="24" t="s">
        <v>147</v>
      </c>
      <c r="C37" s="24" t="s">
        <v>0</v>
      </c>
      <c r="D37" s="24"/>
      <c r="E37" s="54" t="s">
        <v>1</v>
      </c>
      <c r="F37" s="141">
        <f>F38+F41+F43</f>
        <v>10379</v>
      </c>
      <c r="G37" s="141">
        <f>G38+G41+G43</f>
        <v>10379</v>
      </c>
      <c r="H37" s="141">
        <f>H38+H41+H43</f>
        <v>10379</v>
      </c>
    </row>
    <row r="38" spans="1:8" ht="15.75" outlineLevel="3" x14ac:dyDescent="0.2">
      <c r="A38" s="24" t="s">
        <v>146</v>
      </c>
      <c r="B38" s="24" t="s">
        <v>147</v>
      </c>
      <c r="C38" s="24" t="s">
        <v>5</v>
      </c>
      <c r="D38" s="24"/>
      <c r="E38" s="54" t="s">
        <v>22</v>
      </c>
      <c r="F38" s="141">
        <f t="shared" ref="F38:H38" si="10">F39+F40</f>
        <v>5650.6</v>
      </c>
      <c r="G38" s="141">
        <f t="shared" si="10"/>
        <v>5650.6</v>
      </c>
      <c r="H38" s="141">
        <f t="shared" si="10"/>
        <v>5650.6</v>
      </c>
    </row>
    <row r="39" spans="1:8" ht="31.5" outlineLevel="7" x14ac:dyDescent="0.2">
      <c r="A39" s="22" t="s">
        <v>146</v>
      </c>
      <c r="B39" s="22" t="s">
        <v>147</v>
      </c>
      <c r="C39" s="22" t="s">
        <v>5</v>
      </c>
      <c r="D39" s="22" t="s">
        <v>3</v>
      </c>
      <c r="E39" s="53" t="s">
        <v>4</v>
      </c>
      <c r="F39" s="150">
        <v>4723.6000000000004</v>
      </c>
      <c r="G39" s="150">
        <v>4723.6000000000004</v>
      </c>
      <c r="H39" s="150">
        <v>4723.6000000000004</v>
      </c>
    </row>
    <row r="40" spans="1:8" ht="15.75" outlineLevel="7" x14ac:dyDescent="0.2">
      <c r="A40" s="22" t="s">
        <v>146</v>
      </c>
      <c r="B40" s="22" t="s">
        <v>147</v>
      </c>
      <c r="C40" s="22" t="s">
        <v>5</v>
      </c>
      <c r="D40" s="22" t="s">
        <v>6</v>
      </c>
      <c r="E40" s="53" t="s">
        <v>7</v>
      </c>
      <c r="F40" s="150">
        <v>927</v>
      </c>
      <c r="G40" s="150">
        <v>927</v>
      </c>
      <c r="H40" s="150">
        <v>927</v>
      </c>
    </row>
    <row r="41" spans="1:8" ht="15.75" outlineLevel="3" x14ac:dyDescent="0.2">
      <c r="A41" s="24" t="s">
        <v>146</v>
      </c>
      <c r="B41" s="24" t="s">
        <v>147</v>
      </c>
      <c r="C41" s="24" t="s">
        <v>15</v>
      </c>
      <c r="D41" s="24"/>
      <c r="E41" s="54" t="s">
        <v>16</v>
      </c>
      <c r="F41" s="141">
        <f t="shared" ref="F41:H41" si="11">F42</f>
        <v>4628.3999999999996</v>
      </c>
      <c r="G41" s="141">
        <f t="shared" si="11"/>
        <v>4628.3999999999996</v>
      </c>
      <c r="H41" s="141">
        <f t="shared" si="11"/>
        <v>4628.3999999999996</v>
      </c>
    </row>
    <row r="42" spans="1:8" ht="31.5" outlineLevel="7" x14ac:dyDescent="0.2">
      <c r="A42" s="22" t="s">
        <v>146</v>
      </c>
      <c r="B42" s="22" t="s">
        <v>147</v>
      </c>
      <c r="C42" s="22" t="s">
        <v>15</v>
      </c>
      <c r="D42" s="22" t="s">
        <v>3</v>
      </c>
      <c r="E42" s="53" t="s">
        <v>4</v>
      </c>
      <c r="F42" s="150">
        <v>4628.3999999999996</v>
      </c>
      <c r="G42" s="150">
        <v>4628.3999999999996</v>
      </c>
      <c r="H42" s="150">
        <v>4628.3999999999996</v>
      </c>
    </row>
    <row r="43" spans="1:8" ht="15.75" outlineLevel="3" x14ac:dyDescent="0.2">
      <c r="A43" s="24" t="s">
        <v>146</v>
      </c>
      <c r="B43" s="24" t="s">
        <v>147</v>
      </c>
      <c r="C43" s="24" t="s">
        <v>8</v>
      </c>
      <c r="D43" s="24"/>
      <c r="E43" s="54" t="s">
        <v>9</v>
      </c>
      <c r="F43" s="141">
        <f t="shared" ref="F43:H43" si="12">F44</f>
        <v>100</v>
      </c>
      <c r="G43" s="141">
        <f t="shared" si="12"/>
        <v>100</v>
      </c>
      <c r="H43" s="141">
        <f t="shared" si="12"/>
        <v>100</v>
      </c>
    </row>
    <row r="44" spans="1:8" ht="15.75" outlineLevel="7" x14ac:dyDescent="0.2">
      <c r="A44" s="22" t="s">
        <v>146</v>
      </c>
      <c r="B44" s="22" t="s">
        <v>147</v>
      </c>
      <c r="C44" s="22" t="s">
        <v>8</v>
      </c>
      <c r="D44" s="22" t="s">
        <v>6</v>
      </c>
      <c r="E44" s="53" t="s">
        <v>7</v>
      </c>
      <c r="F44" s="150">
        <v>100</v>
      </c>
      <c r="G44" s="150">
        <v>100</v>
      </c>
      <c r="H44" s="150">
        <v>100</v>
      </c>
    </row>
    <row r="45" spans="1:8" ht="15.75" outlineLevel="1" x14ac:dyDescent="0.2">
      <c r="A45" s="24" t="s">
        <v>146</v>
      </c>
      <c r="B45" s="24" t="s">
        <v>140</v>
      </c>
      <c r="C45" s="24"/>
      <c r="D45" s="24"/>
      <c r="E45" s="54" t="s">
        <v>141</v>
      </c>
      <c r="F45" s="141">
        <f t="shared" ref="F45:H47" si="13">F46</f>
        <v>1006.5</v>
      </c>
      <c r="G45" s="141">
        <f t="shared" si="13"/>
        <v>1006.46</v>
      </c>
      <c r="H45" s="141">
        <f t="shared" si="13"/>
        <v>1006.46</v>
      </c>
    </row>
    <row r="46" spans="1:8" ht="31.5" outlineLevel="2" x14ac:dyDescent="0.2">
      <c r="A46" s="24" t="s">
        <v>146</v>
      </c>
      <c r="B46" s="24" t="s">
        <v>140</v>
      </c>
      <c r="C46" s="24" t="s">
        <v>10</v>
      </c>
      <c r="D46" s="24"/>
      <c r="E46" s="54" t="s">
        <v>755</v>
      </c>
      <c r="F46" s="141">
        <f t="shared" si="13"/>
        <v>1006.5</v>
      </c>
      <c r="G46" s="141">
        <f t="shared" si="13"/>
        <v>1006.46</v>
      </c>
      <c r="H46" s="141">
        <f t="shared" si="13"/>
        <v>1006.46</v>
      </c>
    </row>
    <row r="47" spans="1:8" ht="31.5" outlineLevel="3" x14ac:dyDescent="0.2">
      <c r="A47" s="24" t="s">
        <v>146</v>
      </c>
      <c r="B47" s="24" t="s">
        <v>140</v>
      </c>
      <c r="C47" s="24" t="s">
        <v>11</v>
      </c>
      <c r="D47" s="24"/>
      <c r="E47" s="54" t="s">
        <v>12</v>
      </c>
      <c r="F47" s="141">
        <f t="shared" si="13"/>
        <v>1006.5</v>
      </c>
      <c r="G47" s="141">
        <f t="shared" si="13"/>
        <v>1006.46</v>
      </c>
      <c r="H47" s="141">
        <f t="shared" si="13"/>
        <v>1006.46</v>
      </c>
    </row>
    <row r="48" spans="1:8" ht="15.75" outlineLevel="7" x14ac:dyDescent="0.2">
      <c r="A48" s="22" t="s">
        <v>146</v>
      </c>
      <c r="B48" s="22" t="s">
        <v>140</v>
      </c>
      <c r="C48" s="22" t="s">
        <v>11</v>
      </c>
      <c r="D48" s="22" t="s">
        <v>6</v>
      </c>
      <c r="E48" s="53" t="s">
        <v>7</v>
      </c>
      <c r="F48" s="173">
        <v>1006.5</v>
      </c>
      <c r="G48" s="150">
        <v>1006.46</v>
      </c>
      <c r="H48" s="150">
        <v>1006.46</v>
      </c>
    </row>
    <row r="49" spans="1:8" ht="15.75" outlineLevel="7" x14ac:dyDescent="0.2">
      <c r="A49" s="24" t="s">
        <v>146</v>
      </c>
      <c r="B49" s="24" t="s">
        <v>142</v>
      </c>
      <c r="C49" s="22"/>
      <c r="D49" s="22"/>
      <c r="E49" s="155" t="s">
        <v>143</v>
      </c>
      <c r="F49" s="141">
        <f t="shared" ref="F49:H52" si="14">F50</f>
        <v>26.5</v>
      </c>
      <c r="G49" s="141">
        <f t="shared" si="14"/>
        <v>26.5</v>
      </c>
      <c r="H49" s="141">
        <f t="shared" si="14"/>
        <v>26.5</v>
      </c>
    </row>
    <row r="50" spans="1:8" ht="15.75" outlineLevel="1" x14ac:dyDescent="0.2">
      <c r="A50" s="24" t="s">
        <v>146</v>
      </c>
      <c r="B50" s="24" t="s">
        <v>144</v>
      </c>
      <c r="C50" s="24"/>
      <c r="D50" s="24"/>
      <c r="E50" s="54" t="s">
        <v>145</v>
      </c>
      <c r="F50" s="141">
        <f t="shared" si="14"/>
        <v>26.5</v>
      </c>
      <c r="G50" s="141">
        <f t="shared" si="14"/>
        <v>26.5</v>
      </c>
      <c r="H50" s="141">
        <f t="shared" si="14"/>
        <v>26.5</v>
      </c>
    </row>
    <row r="51" spans="1:8" ht="15.75" outlineLevel="2" x14ac:dyDescent="0.2">
      <c r="A51" s="24" t="s">
        <v>146</v>
      </c>
      <c r="B51" s="24" t="s">
        <v>144</v>
      </c>
      <c r="C51" s="24" t="s">
        <v>0</v>
      </c>
      <c r="D51" s="24"/>
      <c r="E51" s="54" t="s">
        <v>1</v>
      </c>
      <c r="F51" s="141">
        <f>F52</f>
        <v>26.5</v>
      </c>
      <c r="G51" s="141">
        <f t="shared" si="14"/>
        <v>26.5</v>
      </c>
      <c r="H51" s="141">
        <f t="shared" si="14"/>
        <v>26.5</v>
      </c>
    </row>
    <row r="52" spans="1:8" ht="15.75" outlineLevel="3" x14ac:dyDescent="0.2">
      <c r="A52" s="24" t="s">
        <v>146</v>
      </c>
      <c r="B52" s="24" t="s">
        <v>144</v>
      </c>
      <c r="C52" s="24" t="s">
        <v>5</v>
      </c>
      <c r="D52" s="24"/>
      <c r="E52" s="54" t="s">
        <v>22</v>
      </c>
      <c r="F52" s="141">
        <f t="shared" si="14"/>
        <v>26.5</v>
      </c>
      <c r="G52" s="141">
        <f t="shared" si="14"/>
        <v>26.5</v>
      </c>
      <c r="H52" s="141">
        <f t="shared" si="14"/>
        <v>26.5</v>
      </c>
    </row>
    <row r="53" spans="1:8" ht="15.75" outlineLevel="7" x14ac:dyDescent="0.2">
      <c r="A53" s="22" t="s">
        <v>146</v>
      </c>
      <c r="B53" s="22" t="s">
        <v>144</v>
      </c>
      <c r="C53" s="22" t="s">
        <v>5</v>
      </c>
      <c r="D53" s="22" t="s">
        <v>6</v>
      </c>
      <c r="E53" s="53" t="s">
        <v>7</v>
      </c>
      <c r="F53" s="150">
        <v>26.5</v>
      </c>
      <c r="G53" s="150">
        <v>26.5</v>
      </c>
      <c r="H53" s="150">
        <v>26.5</v>
      </c>
    </row>
    <row r="54" spans="1:8" ht="15.75" outlineLevel="7" x14ac:dyDescent="0.2">
      <c r="A54" s="22"/>
      <c r="B54" s="22"/>
      <c r="C54" s="22"/>
      <c r="D54" s="22"/>
      <c r="E54" s="53"/>
      <c r="F54" s="150"/>
      <c r="G54" s="150"/>
      <c r="H54" s="150"/>
    </row>
    <row r="55" spans="1:8" ht="15.75" x14ac:dyDescent="0.2">
      <c r="A55" s="24" t="s">
        <v>149</v>
      </c>
      <c r="B55" s="24"/>
      <c r="C55" s="24"/>
      <c r="D55" s="24"/>
      <c r="E55" s="54" t="s">
        <v>308</v>
      </c>
      <c r="F55" s="141">
        <f>F56+F157+F205+F285+F430+F437+F477+F503+F553</f>
        <v>1766696.56752</v>
      </c>
      <c r="G55" s="141">
        <f>G56+G157+G205+G285+G430+G437+G477+G503+G553</f>
        <v>1616144.995533</v>
      </c>
      <c r="H55" s="141">
        <f>H56+H157+H205+H285+H430+H437+H477+H503+H553</f>
        <v>1549000.1777830001</v>
      </c>
    </row>
    <row r="56" spans="1:8" ht="15.75" x14ac:dyDescent="0.2">
      <c r="A56" s="24" t="s">
        <v>149</v>
      </c>
      <c r="B56" s="24" t="s">
        <v>136</v>
      </c>
      <c r="C56" s="24"/>
      <c r="D56" s="24"/>
      <c r="E56" s="155" t="s">
        <v>137</v>
      </c>
      <c r="F56" s="141">
        <f>F57+F61+F89+F95+F99+F103</f>
        <v>323096.83770999999</v>
      </c>
      <c r="G56" s="141">
        <f t="shared" ref="G56:H56" si="15">G57+G61+G89+G95+G99+G103</f>
        <v>291471.30000000005</v>
      </c>
      <c r="H56" s="141">
        <f t="shared" si="15"/>
        <v>411996.20000000007</v>
      </c>
    </row>
    <row r="57" spans="1:8" ht="21.75" customHeight="1" outlineLevel="1" x14ac:dyDescent="0.2">
      <c r="A57" s="24" t="s">
        <v>149</v>
      </c>
      <c r="B57" s="24" t="s">
        <v>150</v>
      </c>
      <c r="C57" s="24"/>
      <c r="D57" s="24"/>
      <c r="E57" s="54" t="s">
        <v>151</v>
      </c>
      <c r="F57" s="141">
        <f>F58</f>
        <v>4430.2</v>
      </c>
      <c r="G57" s="141">
        <f t="shared" ref="G57:H59" si="16">G58</f>
        <v>4430.2</v>
      </c>
      <c r="H57" s="141">
        <f t="shared" si="16"/>
        <v>4430.2</v>
      </c>
    </row>
    <row r="58" spans="1:8" ht="15.75" outlineLevel="2" x14ac:dyDescent="0.2">
      <c r="A58" s="24" t="s">
        <v>149</v>
      </c>
      <c r="B58" s="24" t="s">
        <v>150</v>
      </c>
      <c r="C58" s="24" t="s">
        <v>0</v>
      </c>
      <c r="D58" s="24"/>
      <c r="E58" s="54" t="s">
        <v>1</v>
      </c>
      <c r="F58" s="141">
        <f>F59</f>
        <v>4430.2</v>
      </c>
      <c r="G58" s="141">
        <f t="shared" si="16"/>
        <v>4430.2</v>
      </c>
      <c r="H58" s="141">
        <f t="shared" si="16"/>
        <v>4430.2</v>
      </c>
    </row>
    <row r="59" spans="1:8" ht="15.75" outlineLevel="3" x14ac:dyDescent="0.2">
      <c r="A59" s="24" t="s">
        <v>149</v>
      </c>
      <c r="B59" s="24" t="s">
        <v>150</v>
      </c>
      <c r="C59" s="24" t="s">
        <v>19</v>
      </c>
      <c r="D59" s="24"/>
      <c r="E59" s="54" t="s">
        <v>323</v>
      </c>
      <c r="F59" s="141">
        <f>F60</f>
        <v>4430.2</v>
      </c>
      <c r="G59" s="141">
        <f t="shared" si="16"/>
        <v>4430.2</v>
      </c>
      <c r="H59" s="141">
        <f t="shared" si="16"/>
        <v>4430.2</v>
      </c>
    </row>
    <row r="60" spans="1:8" ht="31.5" outlineLevel="7" x14ac:dyDescent="0.2">
      <c r="A60" s="22" t="s">
        <v>149</v>
      </c>
      <c r="B60" s="22" t="s">
        <v>150</v>
      </c>
      <c r="C60" s="22" t="s">
        <v>19</v>
      </c>
      <c r="D60" s="17" t="s">
        <v>3</v>
      </c>
      <c r="E60" s="19" t="s">
        <v>4</v>
      </c>
      <c r="F60" s="12">
        <v>4430.2</v>
      </c>
      <c r="G60" s="12">
        <v>4430.2</v>
      </c>
      <c r="H60" s="12">
        <v>4430.2</v>
      </c>
    </row>
    <row r="61" spans="1:8" ht="31.5" outlineLevel="1" x14ac:dyDescent="0.2">
      <c r="A61" s="24" t="s">
        <v>149</v>
      </c>
      <c r="B61" s="24" t="s">
        <v>152</v>
      </c>
      <c r="C61" s="24"/>
      <c r="D61" s="24"/>
      <c r="E61" s="54" t="s">
        <v>153</v>
      </c>
      <c r="F61" s="141">
        <f>F62+F67</f>
        <v>141293.69999999998</v>
      </c>
      <c r="G61" s="141">
        <f t="shared" ref="G61:H61" si="17">G62+G67</f>
        <v>141706.4</v>
      </c>
      <c r="H61" s="141">
        <f t="shared" si="17"/>
        <v>141857.4</v>
      </c>
    </row>
    <row r="62" spans="1:8" ht="31.5" outlineLevel="1" x14ac:dyDescent="0.2">
      <c r="A62" s="24" t="s">
        <v>149</v>
      </c>
      <c r="B62" s="24" t="s">
        <v>152</v>
      </c>
      <c r="C62" s="24" t="s">
        <v>20</v>
      </c>
      <c r="D62" s="24"/>
      <c r="E62" s="54" t="s">
        <v>309</v>
      </c>
      <c r="F62" s="141">
        <f>F63</f>
        <v>293.89999999999998</v>
      </c>
      <c r="G62" s="141">
        <f t="shared" ref="G62:H65" si="18">G63</f>
        <v>452.8</v>
      </c>
      <c r="H62" s="141">
        <f t="shared" si="18"/>
        <v>603.79999999999995</v>
      </c>
    </row>
    <row r="63" spans="1:8" ht="15.75" outlineLevel="1" x14ac:dyDescent="0.2">
      <c r="A63" s="24" t="s">
        <v>149</v>
      </c>
      <c r="B63" s="24" t="s">
        <v>152</v>
      </c>
      <c r="C63" s="24" t="s">
        <v>76</v>
      </c>
      <c r="D63" s="24"/>
      <c r="E63" s="54" t="s">
        <v>364</v>
      </c>
      <c r="F63" s="141">
        <f>F64</f>
        <v>293.89999999999998</v>
      </c>
      <c r="G63" s="141">
        <f t="shared" si="18"/>
        <v>452.8</v>
      </c>
      <c r="H63" s="141">
        <f t="shared" si="18"/>
        <v>603.79999999999995</v>
      </c>
    </row>
    <row r="64" spans="1:8" ht="31.5" outlineLevel="1" x14ac:dyDescent="0.2">
      <c r="A64" s="24" t="s">
        <v>149</v>
      </c>
      <c r="B64" s="24" t="s">
        <v>152</v>
      </c>
      <c r="C64" s="24" t="s">
        <v>592</v>
      </c>
      <c r="D64" s="24"/>
      <c r="E64" s="54" t="s">
        <v>637</v>
      </c>
      <c r="F64" s="141">
        <f>F65</f>
        <v>293.89999999999998</v>
      </c>
      <c r="G64" s="141">
        <f t="shared" si="18"/>
        <v>452.8</v>
      </c>
      <c r="H64" s="141">
        <f t="shared" si="18"/>
        <v>603.79999999999995</v>
      </c>
    </row>
    <row r="65" spans="1:8" ht="47.25" outlineLevel="1" x14ac:dyDescent="0.2">
      <c r="A65" s="24" t="s">
        <v>149</v>
      </c>
      <c r="B65" s="24" t="s">
        <v>152</v>
      </c>
      <c r="C65" s="9" t="s">
        <v>593</v>
      </c>
      <c r="D65" s="9"/>
      <c r="E65" s="51" t="s">
        <v>246</v>
      </c>
      <c r="F65" s="141">
        <f>F66</f>
        <v>293.89999999999998</v>
      </c>
      <c r="G65" s="141">
        <f t="shared" si="18"/>
        <v>452.8</v>
      </c>
      <c r="H65" s="141">
        <f t="shared" si="18"/>
        <v>603.79999999999995</v>
      </c>
    </row>
    <row r="66" spans="1:8" ht="31.5" outlineLevel="1" x14ac:dyDescent="0.2">
      <c r="A66" s="22" t="s">
        <v>149</v>
      </c>
      <c r="B66" s="22" t="s">
        <v>152</v>
      </c>
      <c r="C66" s="9" t="s">
        <v>593</v>
      </c>
      <c r="D66" s="14" t="s">
        <v>3</v>
      </c>
      <c r="E66" s="19" t="s">
        <v>4</v>
      </c>
      <c r="F66" s="152">
        <v>293.89999999999998</v>
      </c>
      <c r="G66" s="152">
        <v>452.8</v>
      </c>
      <c r="H66" s="152">
        <v>603.79999999999995</v>
      </c>
    </row>
    <row r="67" spans="1:8" ht="31.5" outlineLevel="2" x14ac:dyDescent="0.2">
      <c r="A67" s="24" t="s">
        <v>149</v>
      </c>
      <c r="B67" s="24" t="s">
        <v>152</v>
      </c>
      <c r="C67" s="24" t="s">
        <v>21</v>
      </c>
      <c r="D67" s="24"/>
      <c r="E67" s="54" t="s">
        <v>303</v>
      </c>
      <c r="F67" s="141">
        <f>F68</f>
        <v>140999.79999999999</v>
      </c>
      <c r="G67" s="141">
        <f t="shared" ref="G67:H68" si="19">G68</f>
        <v>141253.6</v>
      </c>
      <c r="H67" s="141">
        <f t="shared" si="19"/>
        <v>141253.6</v>
      </c>
    </row>
    <row r="68" spans="1:8" ht="15.75" outlineLevel="3" x14ac:dyDescent="0.2">
      <c r="A68" s="24" t="s">
        <v>149</v>
      </c>
      <c r="B68" s="24" t="s">
        <v>152</v>
      </c>
      <c r="C68" s="24" t="s">
        <v>365</v>
      </c>
      <c r="D68" s="24"/>
      <c r="E68" s="54" t="s">
        <v>364</v>
      </c>
      <c r="F68" s="141">
        <f>F69</f>
        <v>140999.79999999999</v>
      </c>
      <c r="G68" s="141">
        <f t="shared" si="19"/>
        <v>141253.6</v>
      </c>
      <c r="H68" s="141">
        <f t="shared" si="19"/>
        <v>141253.6</v>
      </c>
    </row>
    <row r="69" spans="1:8" ht="31.5" outlineLevel="4" x14ac:dyDescent="0.2">
      <c r="A69" s="24" t="s">
        <v>149</v>
      </c>
      <c r="B69" s="24" t="s">
        <v>152</v>
      </c>
      <c r="C69" s="24" t="s">
        <v>366</v>
      </c>
      <c r="D69" s="24"/>
      <c r="E69" s="54" t="s">
        <v>659</v>
      </c>
      <c r="F69" s="141">
        <f>F70+F75+F77+F79+F82+F85+F87</f>
        <v>140999.79999999999</v>
      </c>
      <c r="G69" s="141">
        <f t="shared" ref="G69:H69" si="20">G70+G75+G77+G79+G82+G85+G87</f>
        <v>141253.6</v>
      </c>
      <c r="H69" s="141">
        <f t="shared" si="20"/>
        <v>141253.6</v>
      </c>
    </row>
    <row r="70" spans="1:8" ht="15.75" outlineLevel="5" x14ac:dyDescent="0.2">
      <c r="A70" s="24" t="s">
        <v>149</v>
      </c>
      <c r="B70" s="24" t="s">
        <v>152</v>
      </c>
      <c r="C70" s="9" t="s">
        <v>600</v>
      </c>
      <c r="D70" s="9"/>
      <c r="E70" s="51" t="s">
        <v>22</v>
      </c>
      <c r="F70" s="10">
        <f>F71+F72+F73+F74</f>
        <v>130461.3</v>
      </c>
      <c r="G70" s="10">
        <f t="shared" ref="G70:H70" si="21">G71+G72+G73+G74</f>
        <v>130461.3</v>
      </c>
      <c r="H70" s="10">
        <f t="shared" si="21"/>
        <v>130461.3</v>
      </c>
    </row>
    <row r="71" spans="1:8" ht="31.5" outlineLevel="7" x14ac:dyDescent="0.2">
      <c r="A71" s="22" t="s">
        <v>149</v>
      </c>
      <c r="B71" s="22" t="s">
        <v>152</v>
      </c>
      <c r="C71" s="14" t="s">
        <v>600</v>
      </c>
      <c r="D71" s="17" t="s">
        <v>3</v>
      </c>
      <c r="E71" s="19" t="s">
        <v>4</v>
      </c>
      <c r="F71" s="12">
        <f>123429.4</f>
        <v>123429.4</v>
      </c>
      <c r="G71" s="12">
        <f t="shared" ref="G71:H71" si="22">123429.4</f>
        <v>123429.4</v>
      </c>
      <c r="H71" s="12">
        <f t="shared" si="22"/>
        <v>123429.4</v>
      </c>
    </row>
    <row r="72" spans="1:8" ht="15.75" outlineLevel="7" x14ac:dyDescent="0.2">
      <c r="A72" s="22" t="s">
        <v>149</v>
      </c>
      <c r="B72" s="22" t="s">
        <v>152</v>
      </c>
      <c r="C72" s="14" t="s">
        <v>600</v>
      </c>
      <c r="D72" s="17" t="s">
        <v>6</v>
      </c>
      <c r="E72" s="19" t="s">
        <v>7</v>
      </c>
      <c r="F72" s="12">
        <f>6618.5</f>
        <v>6618.5</v>
      </c>
      <c r="G72" s="12">
        <f t="shared" ref="G72:H72" si="23">6618.5</f>
        <v>6618.5</v>
      </c>
      <c r="H72" s="12">
        <f t="shared" si="23"/>
        <v>6618.5</v>
      </c>
    </row>
    <row r="73" spans="1:8" ht="15.75" outlineLevel="7" x14ac:dyDescent="0.2">
      <c r="A73" s="22" t="s">
        <v>149</v>
      </c>
      <c r="B73" s="22" t="s">
        <v>152</v>
      </c>
      <c r="C73" s="14" t="s">
        <v>600</v>
      </c>
      <c r="D73" s="15" t="s">
        <v>28</v>
      </c>
      <c r="E73" s="19" t="s">
        <v>29</v>
      </c>
      <c r="F73" s="12">
        <f>254.8</f>
        <v>254.8</v>
      </c>
      <c r="G73" s="12">
        <f t="shared" ref="G73:H73" si="24">254.8</f>
        <v>254.8</v>
      </c>
      <c r="H73" s="12">
        <f t="shared" si="24"/>
        <v>254.8</v>
      </c>
    </row>
    <row r="74" spans="1:8" ht="15.75" outlineLevel="7" x14ac:dyDescent="0.2">
      <c r="A74" s="22" t="s">
        <v>149</v>
      </c>
      <c r="B74" s="22" t="s">
        <v>152</v>
      </c>
      <c r="C74" s="14" t="s">
        <v>600</v>
      </c>
      <c r="D74" s="15" t="s">
        <v>13</v>
      </c>
      <c r="E74" s="19" t="s">
        <v>14</v>
      </c>
      <c r="F74" s="12">
        <f>158.6</f>
        <v>158.6</v>
      </c>
      <c r="G74" s="12">
        <f t="shared" ref="G74:H74" si="25">158.6</f>
        <v>158.6</v>
      </c>
      <c r="H74" s="12">
        <f t="shared" si="25"/>
        <v>158.6</v>
      </c>
    </row>
    <row r="75" spans="1:8" ht="15.75" outlineLevel="5" x14ac:dyDescent="0.2">
      <c r="A75" s="24" t="s">
        <v>149</v>
      </c>
      <c r="B75" s="24" t="s">
        <v>152</v>
      </c>
      <c r="C75" s="9" t="s">
        <v>601</v>
      </c>
      <c r="D75" s="9"/>
      <c r="E75" s="51" t="s">
        <v>9</v>
      </c>
      <c r="F75" s="141">
        <f>F76</f>
        <v>1000</v>
      </c>
      <c r="G75" s="141">
        <f t="shared" ref="G75:H75" si="26">G76</f>
        <v>1000</v>
      </c>
      <c r="H75" s="141">
        <f t="shared" si="26"/>
        <v>1000</v>
      </c>
    </row>
    <row r="76" spans="1:8" ht="15.75" outlineLevel="7" x14ac:dyDescent="0.2">
      <c r="A76" s="22" t="s">
        <v>149</v>
      </c>
      <c r="B76" s="22" t="s">
        <v>152</v>
      </c>
      <c r="C76" s="14" t="s">
        <v>601</v>
      </c>
      <c r="D76" s="17" t="s">
        <v>6</v>
      </c>
      <c r="E76" s="19" t="s">
        <v>7</v>
      </c>
      <c r="F76" s="12">
        <f>1000</f>
        <v>1000</v>
      </c>
      <c r="G76" s="12">
        <f>1000</f>
        <v>1000</v>
      </c>
      <c r="H76" s="12">
        <f>1000</f>
        <v>1000</v>
      </c>
    </row>
    <row r="77" spans="1:8" ht="15.75" outlineLevel="7" x14ac:dyDescent="0.2">
      <c r="A77" s="24" t="s">
        <v>149</v>
      </c>
      <c r="B77" s="24" t="s">
        <v>152</v>
      </c>
      <c r="C77" s="24" t="s">
        <v>608</v>
      </c>
      <c r="D77" s="24"/>
      <c r="E77" s="54" t="s">
        <v>248</v>
      </c>
      <c r="F77" s="141">
        <f>F78</f>
        <v>144</v>
      </c>
      <c r="G77" s="141">
        <f t="shared" ref="G77:H77" si="27">G78</f>
        <v>144</v>
      </c>
      <c r="H77" s="141">
        <f t="shared" si="27"/>
        <v>144</v>
      </c>
    </row>
    <row r="78" spans="1:8" ht="15.75" outlineLevel="7" x14ac:dyDescent="0.2">
      <c r="A78" s="22" t="s">
        <v>149</v>
      </c>
      <c r="B78" s="22" t="s">
        <v>152</v>
      </c>
      <c r="C78" s="22" t="s">
        <v>608</v>
      </c>
      <c r="D78" s="22" t="s">
        <v>6</v>
      </c>
      <c r="E78" s="53" t="s">
        <v>7</v>
      </c>
      <c r="F78" s="146">
        <v>144</v>
      </c>
      <c r="G78" s="146">
        <v>144</v>
      </c>
      <c r="H78" s="146">
        <v>144</v>
      </c>
    </row>
    <row r="79" spans="1:8" ht="15.75" outlineLevel="7" x14ac:dyDescent="0.2">
      <c r="A79" s="24" t="s">
        <v>149</v>
      </c>
      <c r="B79" s="24" t="s">
        <v>152</v>
      </c>
      <c r="C79" s="24" t="s">
        <v>609</v>
      </c>
      <c r="D79" s="24"/>
      <c r="E79" s="54" t="s">
        <v>249</v>
      </c>
      <c r="F79" s="141">
        <f>F80+F81</f>
        <v>469.6</v>
      </c>
      <c r="G79" s="141">
        <f t="shared" ref="G79:H79" si="28">G80+G81</f>
        <v>482.5</v>
      </c>
      <c r="H79" s="141">
        <f t="shared" si="28"/>
        <v>482.5</v>
      </c>
    </row>
    <row r="80" spans="1:8" ht="31.5" outlineLevel="7" x14ac:dyDescent="0.2">
      <c r="A80" s="22" t="s">
        <v>149</v>
      </c>
      <c r="B80" s="22" t="s">
        <v>152</v>
      </c>
      <c r="C80" s="22" t="s">
        <v>609</v>
      </c>
      <c r="D80" s="22" t="s">
        <v>3</v>
      </c>
      <c r="E80" s="53" t="s">
        <v>4</v>
      </c>
      <c r="F80" s="150">
        <v>369.6</v>
      </c>
      <c r="G80" s="150">
        <v>382.5</v>
      </c>
      <c r="H80" s="150">
        <v>382.5</v>
      </c>
    </row>
    <row r="81" spans="1:8" ht="15.75" outlineLevel="7" x14ac:dyDescent="0.2">
      <c r="A81" s="22" t="s">
        <v>149</v>
      </c>
      <c r="B81" s="22" t="s">
        <v>152</v>
      </c>
      <c r="C81" s="22" t="s">
        <v>609</v>
      </c>
      <c r="D81" s="22" t="s">
        <v>6</v>
      </c>
      <c r="E81" s="53" t="s">
        <v>7</v>
      </c>
      <c r="F81" s="150">
        <v>100</v>
      </c>
      <c r="G81" s="150">
        <v>100</v>
      </c>
      <c r="H81" s="150">
        <v>100</v>
      </c>
    </row>
    <row r="82" spans="1:8" ht="15.75" outlineLevel="7" x14ac:dyDescent="0.2">
      <c r="A82" s="24" t="s">
        <v>149</v>
      </c>
      <c r="B82" s="24" t="s">
        <v>152</v>
      </c>
      <c r="C82" s="24" t="s">
        <v>610</v>
      </c>
      <c r="D82" s="24"/>
      <c r="E82" s="54" t="s">
        <v>611</v>
      </c>
      <c r="F82" s="141">
        <f>F83+F84</f>
        <v>8896.1</v>
      </c>
      <c r="G82" s="141">
        <f t="shared" ref="G82:H82" si="29">G83+G84</f>
        <v>9136.2000000000007</v>
      </c>
      <c r="H82" s="141">
        <f t="shared" si="29"/>
        <v>9136.2000000000007</v>
      </c>
    </row>
    <row r="83" spans="1:8" ht="31.5" outlineLevel="7" x14ac:dyDescent="0.2">
      <c r="A83" s="22" t="s">
        <v>149</v>
      </c>
      <c r="B83" s="22" t="s">
        <v>152</v>
      </c>
      <c r="C83" s="22" t="s">
        <v>610</v>
      </c>
      <c r="D83" s="22" t="s">
        <v>3</v>
      </c>
      <c r="E83" s="53" t="s">
        <v>4</v>
      </c>
      <c r="F83" s="150">
        <v>8811.1</v>
      </c>
      <c r="G83" s="150">
        <v>9051.2000000000007</v>
      </c>
      <c r="H83" s="150">
        <v>9051.2000000000007</v>
      </c>
    </row>
    <row r="84" spans="1:8" ht="15.75" outlineLevel="7" x14ac:dyDescent="0.2">
      <c r="A84" s="22" t="s">
        <v>149</v>
      </c>
      <c r="B84" s="22" t="s">
        <v>152</v>
      </c>
      <c r="C84" s="22" t="s">
        <v>610</v>
      </c>
      <c r="D84" s="22" t="s">
        <v>6</v>
      </c>
      <c r="E84" s="53" t="s">
        <v>7</v>
      </c>
      <c r="F84" s="150">
        <v>85</v>
      </c>
      <c r="G84" s="150">
        <v>85</v>
      </c>
      <c r="H84" s="150">
        <v>85</v>
      </c>
    </row>
    <row r="85" spans="1:8" ht="31.5" outlineLevel="7" x14ac:dyDescent="0.2">
      <c r="A85" s="24" t="s">
        <v>149</v>
      </c>
      <c r="B85" s="24" t="s">
        <v>152</v>
      </c>
      <c r="C85" s="24" t="s">
        <v>612</v>
      </c>
      <c r="D85" s="24"/>
      <c r="E85" s="54" t="s">
        <v>251</v>
      </c>
      <c r="F85" s="141">
        <f>F86</f>
        <v>0.9</v>
      </c>
      <c r="G85" s="141">
        <f t="shared" ref="G85:H85" si="30">G86</f>
        <v>0.9</v>
      </c>
      <c r="H85" s="141">
        <f t="shared" si="30"/>
        <v>0.9</v>
      </c>
    </row>
    <row r="86" spans="1:8" ht="31.5" outlineLevel="7" x14ac:dyDescent="0.2">
      <c r="A86" s="22" t="s">
        <v>149</v>
      </c>
      <c r="B86" s="22" t="s">
        <v>152</v>
      </c>
      <c r="C86" s="22" t="s">
        <v>612</v>
      </c>
      <c r="D86" s="22" t="s">
        <v>3</v>
      </c>
      <c r="E86" s="53" t="s">
        <v>4</v>
      </c>
      <c r="F86" s="150">
        <v>0.9</v>
      </c>
      <c r="G86" s="150">
        <v>0.9</v>
      </c>
      <c r="H86" s="150">
        <v>0.9</v>
      </c>
    </row>
    <row r="87" spans="1:8" ht="31.5" outlineLevel="7" x14ac:dyDescent="0.2">
      <c r="A87" s="24" t="s">
        <v>149</v>
      </c>
      <c r="B87" s="24" t="s">
        <v>152</v>
      </c>
      <c r="C87" s="24" t="s">
        <v>606</v>
      </c>
      <c r="D87" s="24"/>
      <c r="E87" s="54" t="s">
        <v>247</v>
      </c>
      <c r="F87" s="141">
        <f>F88</f>
        <v>27.9</v>
      </c>
      <c r="G87" s="141">
        <f t="shared" ref="G87:H87" si="31">G88</f>
        <v>28.7</v>
      </c>
      <c r="H87" s="141">
        <f t="shared" si="31"/>
        <v>28.7</v>
      </c>
    </row>
    <row r="88" spans="1:8" ht="15.75" outlineLevel="7" x14ac:dyDescent="0.2">
      <c r="A88" s="22" t="s">
        <v>149</v>
      </c>
      <c r="B88" s="22" t="s">
        <v>152</v>
      </c>
      <c r="C88" s="22" t="s">
        <v>606</v>
      </c>
      <c r="D88" s="22" t="s">
        <v>3</v>
      </c>
      <c r="E88" s="53" t="s">
        <v>29</v>
      </c>
      <c r="F88" s="146">
        <v>27.9</v>
      </c>
      <c r="G88" s="146">
        <v>28.7</v>
      </c>
      <c r="H88" s="146">
        <v>28.7</v>
      </c>
    </row>
    <row r="89" spans="1:8" ht="15.75" outlineLevel="7" x14ac:dyDescent="0.2">
      <c r="A89" s="24" t="s">
        <v>149</v>
      </c>
      <c r="B89" s="24" t="s">
        <v>252</v>
      </c>
      <c r="C89" s="24"/>
      <c r="D89" s="24"/>
      <c r="E89" s="54" t="s">
        <v>253</v>
      </c>
      <c r="F89" s="141">
        <f>F90</f>
        <v>311.5</v>
      </c>
      <c r="G89" s="141">
        <f t="shared" ref="G89:H93" si="32">G90</f>
        <v>11.7</v>
      </c>
      <c r="H89" s="141">
        <f t="shared" si="32"/>
        <v>11.7</v>
      </c>
    </row>
    <row r="90" spans="1:8" ht="31.5" outlineLevel="7" x14ac:dyDescent="0.2">
      <c r="A90" s="24" t="s">
        <v>149</v>
      </c>
      <c r="B90" s="24" t="s">
        <v>252</v>
      </c>
      <c r="C90" s="24" t="s">
        <v>21</v>
      </c>
      <c r="D90" s="24"/>
      <c r="E90" s="54" t="s">
        <v>303</v>
      </c>
      <c r="F90" s="141">
        <f>F91</f>
        <v>311.5</v>
      </c>
      <c r="G90" s="141">
        <f t="shared" si="32"/>
        <v>11.7</v>
      </c>
      <c r="H90" s="141">
        <f t="shared" si="32"/>
        <v>11.7</v>
      </c>
    </row>
    <row r="91" spans="1:8" ht="15.75" outlineLevel="7" x14ac:dyDescent="0.2">
      <c r="A91" s="24" t="s">
        <v>149</v>
      </c>
      <c r="B91" s="24" t="s">
        <v>252</v>
      </c>
      <c r="C91" s="24" t="s">
        <v>365</v>
      </c>
      <c r="D91" s="24"/>
      <c r="E91" s="54" t="s">
        <v>364</v>
      </c>
      <c r="F91" s="141">
        <f>F92</f>
        <v>311.5</v>
      </c>
      <c r="G91" s="141">
        <f t="shared" si="32"/>
        <v>11.7</v>
      </c>
      <c r="H91" s="141">
        <f t="shared" si="32"/>
        <v>11.7</v>
      </c>
    </row>
    <row r="92" spans="1:8" ht="31.5" outlineLevel="7" x14ac:dyDescent="0.2">
      <c r="A92" s="24" t="s">
        <v>149</v>
      </c>
      <c r="B92" s="24" t="s">
        <v>252</v>
      </c>
      <c r="C92" s="24" t="s">
        <v>366</v>
      </c>
      <c r="D92" s="24"/>
      <c r="E92" s="54" t="s">
        <v>637</v>
      </c>
      <c r="F92" s="141">
        <f>F93</f>
        <v>311.5</v>
      </c>
      <c r="G92" s="141">
        <f t="shared" si="32"/>
        <v>11.7</v>
      </c>
      <c r="H92" s="141">
        <f t="shared" si="32"/>
        <v>11.7</v>
      </c>
    </row>
    <row r="93" spans="1:8" ht="31.5" outlineLevel="7" x14ac:dyDescent="0.2">
      <c r="A93" s="24" t="s">
        <v>149</v>
      </c>
      <c r="B93" s="24" t="s">
        <v>252</v>
      </c>
      <c r="C93" s="24" t="s">
        <v>614</v>
      </c>
      <c r="D93" s="24"/>
      <c r="E93" s="54" t="s">
        <v>254</v>
      </c>
      <c r="F93" s="141">
        <f>F94</f>
        <v>311.5</v>
      </c>
      <c r="G93" s="141">
        <f t="shared" si="32"/>
        <v>11.7</v>
      </c>
      <c r="H93" s="141">
        <f t="shared" si="32"/>
        <v>11.7</v>
      </c>
    </row>
    <row r="94" spans="1:8" ht="15.75" outlineLevel="7" x14ac:dyDescent="0.2">
      <c r="A94" s="22" t="s">
        <v>149</v>
      </c>
      <c r="B94" s="22" t="s">
        <v>252</v>
      </c>
      <c r="C94" s="22" t="s">
        <v>614</v>
      </c>
      <c r="D94" s="22" t="s">
        <v>6</v>
      </c>
      <c r="E94" s="53" t="s">
        <v>7</v>
      </c>
      <c r="F94" s="150">
        <v>311.5</v>
      </c>
      <c r="G94" s="150">
        <v>11.7</v>
      </c>
      <c r="H94" s="150">
        <v>11.7</v>
      </c>
    </row>
    <row r="95" spans="1:8" ht="15.75" outlineLevel="7" x14ac:dyDescent="0.2">
      <c r="A95" s="24" t="s">
        <v>149</v>
      </c>
      <c r="B95" s="24" t="s">
        <v>231</v>
      </c>
      <c r="C95" s="24"/>
      <c r="D95" s="24"/>
      <c r="E95" s="54" t="s">
        <v>352</v>
      </c>
      <c r="F95" s="141">
        <f>F96</f>
        <v>8000</v>
      </c>
      <c r="G95" s="141"/>
      <c r="H95" s="141"/>
    </row>
    <row r="96" spans="1:8" ht="31.5" outlineLevel="7" x14ac:dyDescent="0.2">
      <c r="A96" s="24" t="s">
        <v>149</v>
      </c>
      <c r="B96" s="24" t="s">
        <v>231</v>
      </c>
      <c r="C96" s="24" t="s">
        <v>10</v>
      </c>
      <c r="D96" s="24"/>
      <c r="E96" s="54" t="s">
        <v>754</v>
      </c>
      <c r="F96" s="141">
        <f>F97</f>
        <v>8000</v>
      </c>
      <c r="G96" s="141"/>
      <c r="H96" s="141"/>
    </row>
    <row r="97" spans="1:8" ht="19.5" customHeight="1" outlineLevel="7" x14ac:dyDescent="0.2">
      <c r="A97" s="24" t="s">
        <v>149</v>
      </c>
      <c r="B97" s="24" t="s">
        <v>231</v>
      </c>
      <c r="C97" s="24" t="s">
        <v>270</v>
      </c>
      <c r="D97" s="24"/>
      <c r="E97" s="54" t="s">
        <v>232</v>
      </c>
      <c r="F97" s="141">
        <f>F98</f>
        <v>8000</v>
      </c>
      <c r="G97" s="141"/>
      <c r="H97" s="141"/>
    </row>
    <row r="98" spans="1:8" ht="15.75" outlineLevel="7" x14ac:dyDescent="0.2">
      <c r="A98" s="22" t="s">
        <v>149</v>
      </c>
      <c r="B98" s="22" t="s">
        <v>231</v>
      </c>
      <c r="C98" s="22" t="s">
        <v>270</v>
      </c>
      <c r="D98" s="22" t="s">
        <v>13</v>
      </c>
      <c r="E98" s="53" t="s">
        <v>14</v>
      </c>
      <c r="F98" s="150">
        <v>8000</v>
      </c>
      <c r="G98" s="150"/>
      <c r="H98" s="150"/>
    </row>
    <row r="99" spans="1:8" ht="15.75" outlineLevel="7" x14ac:dyDescent="0.2">
      <c r="A99" s="24" t="s">
        <v>149</v>
      </c>
      <c r="B99" s="24" t="s">
        <v>154</v>
      </c>
      <c r="C99" s="24"/>
      <c r="D99" s="24"/>
      <c r="E99" s="54" t="s">
        <v>155</v>
      </c>
      <c r="F99" s="141">
        <f>F100</f>
        <v>3000</v>
      </c>
      <c r="G99" s="141">
        <f t="shared" ref="G99:H101" si="33">G100</f>
        <v>3000</v>
      </c>
      <c r="H99" s="141">
        <f t="shared" si="33"/>
        <v>3000</v>
      </c>
    </row>
    <row r="100" spans="1:8" ht="31.5" outlineLevel="7" x14ac:dyDescent="0.2">
      <c r="A100" s="24" t="s">
        <v>149</v>
      </c>
      <c r="B100" s="24" t="s">
        <v>154</v>
      </c>
      <c r="C100" s="24" t="s">
        <v>10</v>
      </c>
      <c r="D100" s="24"/>
      <c r="E100" s="54" t="s">
        <v>754</v>
      </c>
      <c r="F100" s="141">
        <f>F101</f>
        <v>3000</v>
      </c>
      <c r="G100" s="141">
        <f t="shared" si="33"/>
        <v>3000</v>
      </c>
      <c r="H100" s="141">
        <f t="shared" si="33"/>
        <v>3000</v>
      </c>
    </row>
    <row r="101" spans="1:8" ht="15.75" outlineLevel="1" x14ac:dyDescent="0.2">
      <c r="A101" s="24" t="s">
        <v>149</v>
      </c>
      <c r="B101" s="24" t="s">
        <v>154</v>
      </c>
      <c r="C101" s="24" t="s">
        <v>23</v>
      </c>
      <c r="D101" s="24"/>
      <c r="E101" s="54" t="s">
        <v>305</v>
      </c>
      <c r="F101" s="141">
        <f>F102</f>
        <v>3000</v>
      </c>
      <c r="G101" s="141">
        <f t="shared" si="33"/>
        <v>3000</v>
      </c>
      <c r="H101" s="141">
        <f t="shared" si="33"/>
        <v>3000</v>
      </c>
    </row>
    <row r="102" spans="1:8" ht="15.75" outlineLevel="2" x14ac:dyDescent="0.2">
      <c r="A102" s="22" t="s">
        <v>149</v>
      </c>
      <c r="B102" s="22" t="s">
        <v>154</v>
      </c>
      <c r="C102" s="22" t="s">
        <v>23</v>
      </c>
      <c r="D102" s="15" t="s">
        <v>13</v>
      </c>
      <c r="E102" s="19" t="s">
        <v>14</v>
      </c>
      <c r="F102" s="12">
        <v>3000</v>
      </c>
      <c r="G102" s="12">
        <v>3000</v>
      </c>
      <c r="H102" s="12">
        <v>3000</v>
      </c>
    </row>
    <row r="103" spans="1:8" ht="15.75" outlineLevel="3" x14ac:dyDescent="0.2">
      <c r="A103" s="24" t="s">
        <v>149</v>
      </c>
      <c r="B103" s="24" t="s">
        <v>140</v>
      </c>
      <c r="C103" s="24"/>
      <c r="D103" s="24"/>
      <c r="E103" s="54" t="s">
        <v>141</v>
      </c>
      <c r="F103" s="141">
        <f>F104+F111+F124+F150</f>
        <v>166061.43770999997</v>
      </c>
      <c r="G103" s="141">
        <f t="shared" ref="G103:H103" si="34">G104+G111+G124+G150</f>
        <v>142323</v>
      </c>
      <c r="H103" s="141">
        <f t="shared" si="34"/>
        <v>262696.90000000002</v>
      </c>
    </row>
    <row r="104" spans="1:8" ht="31.5" outlineLevel="7" x14ac:dyDescent="0.2">
      <c r="A104" s="24" t="s">
        <v>149</v>
      </c>
      <c r="B104" s="24" t="s">
        <v>140</v>
      </c>
      <c r="C104" s="24" t="s">
        <v>24</v>
      </c>
      <c r="D104" s="24"/>
      <c r="E104" s="54" t="s">
        <v>298</v>
      </c>
      <c r="F104" s="141">
        <f>F105</f>
        <v>365.1</v>
      </c>
      <c r="G104" s="141">
        <f t="shared" ref="G104:H105" si="35">G105</f>
        <v>365.1</v>
      </c>
      <c r="H104" s="141">
        <f t="shared" si="35"/>
        <v>365.1</v>
      </c>
    </row>
    <row r="105" spans="1:8" ht="15.75" outlineLevel="1" x14ac:dyDescent="0.2">
      <c r="A105" s="24" t="s">
        <v>149</v>
      </c>
      <c r="B105" s="24" t="s">
        <v>140</v>
      </c>
      <c r="C105" s="24" t="s">
        <v>438</v>
      </c>
      <c r="D105" s="24"/>
      <c r="E105" s="54" t="s">
        <v>383</v>
      </c>
      <c r="F105" s="141">
        <f>F106</f>
        <v>365.1</v>
      </c>
      <c r="G105" s="141">
        <f t="shared" si="35"/>
        <v>365.1</v>
      </c>
      <c r="H105" s="141">
        <f t="shared" si="35"/>
        <v>365.1</v>
      </c>
    </row>
    <row r="106" spans="1:8" ht="15.75" outlineLevel="2" x14ac:dyDescent="0.2">
      <c r="A106" s="24" t="s">
        <v>149</v>
      </c>
      <c r="B106" s="24" t="s">
        <v>140</v>
      </c>
      <c r="C106" s="24" t="s">
        <v>451</v>
      </c>
      <c r="D106" s="24"/>
      <c r="E106" s="54" t="s">
        <v>647</v>
      </c>
      <c r="F106" s="141">
        <f>F107+F109</f>
        <v>365.1</v>
      </c>
      <c r="G106" s="141">
        <f t="shared" ref="G106:H106" si="36">G107+G109</f>
        <v>365.1</v>
      </c>
      <c r="H106" s="141">
        <f t="shared" si="36"/>
        <v>365.1</v>
      </c>
    </row>
    <row r="107" spans="1:8" ht="15.75" outlineLevel="3" x14ac:dyDescent="0.2">
      <c r="A107" s="24" t="s">
        <v>149</v>
      </c>
      <c r="B107" s="24" t="s">
        <v>140</v>
      </c>
      <c r="C107" s="24" t="s">
        <v>453</v>
      </c>
      <c r="D107" s="24"/>
      <c r="E107" s="54" t="s">
        <v>25</v>
      </c>
      <c r="F107" s="141">
        <f>F108</f>
        <v>343</v>
      </c>
      <c r="G107" s="141">
        <f t="shared" ref="G107:H107" si="37">G108</f>
        <v>343</v>
      </c>
      <c r="H107" s="141">
        <f t="shared" si="37"/>
        <v>343</v>
      </c>
    </row>
    <row r="108" spans="1:8" ht="15.75" outlineLevel="3" x14ac:dyDescent="0.2">
      <c r="A108" s="22" t="s">
        <v>149</v>
      </c>
      <c r="B108" s="22" t="s">
        <v>140</v>
      </c>
      <c r="C108" s="22" t="s">
        <v>453</v>
      </c>
      <c r="D108" s="22" t="s">
        <v>6</v>
      </c>
      <c r="E108" s="53" t="s">
        <v>7</v>
      </c>
      <c r="F108" s="173">
        <v>343</v>
      </c>
      <c r="G108" s="156">
        <v>343</v>
      </c>
      <c r="H108" s="156">
        <v>343</v>
      </c>
    </row>
    <row r="109" spans="1:8" ht="31.5" outlineLevel="3" x14ac:dyDescent="0.2">
      <c r="A109" s="24" t="s">
        <v>149</v>
      </c>
      <c r="B109" s="24" t="s">
        <v>140</v>
      </c>
      <c r="C109" s="24" t="s">
        <v>461</v>
      </c>
      <c r="D109" s="24"/>
      <c r="E109" s="54" t="s">
        <v>91</v>
      </c>
      <c r="F109" s="141">
        <f>F110</f>
        <v>22.1</v>
      </c>
      <c r="G109" s="141">
        <f t="shared" ref="G109:H109" si="38">G110</f>
        <v>22.1</v>
      </c>
      <c r="H109" s="141">
        <f t="shared" si="38"/>
        <v>22.1</v>
      </c>
    </row>
    <row r="110" spans="1:8" ht="15.75" outlineLevel="3" x14ac:dyDescent="0.2">
      <c r="A110" s="22" t="s">
        <v>149</v>
      </c>
      <c r="B110" s="22" t="s">
        <v>140</v>
      </c>
      <c r="C110" s="22" t="s">
        <v>461</v>
      </c>
      <c r="D110" s="22" t="s">
        <v>6</v>
      </c>
      <c r="E110" s="53" t="s">
        <v>7</v>
      </c>
      <c r="F110" s="173">
        <v>22.1</v>
      </c>
      <c r="G110" s="150">
        <v>22.1</v>
      </c>
      <c r="H110" s="150">
        <v>22.1</v>
      </c>
    </row>
    <row r="111" spans="1:8" ht="23.25" customHeight="1" outlineLevel="4" x14ac:dyDescent="0.2">
      <c r="A111" s="24" t="s">
        <v>149</v>
      </c>
      <c r="B111" s="24" t="s">
        <v>140</v>
      </c>
      <c r="C111" s="24" t="s">
        <v>26</v>
      </c>
      <c r="D111" s="24"/>
      <c r="E111" s="54" t="s">
        <v>310</v>
      </c>
      <c r="F111" s="141">
        <f>F112</f>
        <v>6908.4</v>
      </c>
      <c r="G111" s="141">
        <f t="shared" ref="G111:H111" si="39">G112</f>
        <v>7908.4</v>
      </c>
      <c r="H111" s="141">
        <f t="shared" si="39"/>
        <v>7908.4</v>
      </c>
    </row>
    <row r="112" spans="1:8" ht="15.75" outlineLevel="5" x14ac:dyDescent="0.2">
      <c r="A112" s="24" t="s">
        <v>149</v>
      </c>
      <c r="B112" s="24" t="s">
        <v>140</v>
      </c>
      <c r="C112" s="24" t="s">
        <v>72</v>
      </c>
      <c r="D112" s="24"/>
      <c r="E112" s="54" t="s">
        <v>364</v>
      </c>
      <c r="F112" s="141">
        <f>F113+F118+F121</f>
        <v>6908.4</v>
      </c>
      <c r="G112" s="141">
        <f>G113+G118+G121</f>
        <v>7908.4</v>
      </c>
      <c r="H112" s="141">
        <f t="shared" ref="H112" si="40">H113+H118+H121</f>
        <v>7908.4</v>
      </c>
    </row>
    <row r="113" spans="1:8" ht="15.75" outlineLevel="7" x14ac:dyDescent="0.2">
      <c r="A113" s="24" t="s">
        <v>149</v>
      </c>
      <c r="B113" s="24" t="s">
        <v>140</v>
      </c>
      <c r="C113" s="9" t="s">
        <v>73</v>
      </c>
      <c r="D113" s="9"/>
      <c r="E113" s="51" t="s">
        <v>636</v>
      </c>
      <c r="F113" s="141">
        <f>F114+F116</f>
        <v>1200</v>
      </c>
      <c r="G113" s="141">
        <f>G114+G116</f>
        <v>2200</v>
      </c>
      <c r="H113" s="141">
        <f t="shared" ref="H113" si="41">H114+H116</f>
        <v>2200</v>
      </c>
    </row>
    <row r="114" spans="1:8" ht="15.75" outlineLevel="7" x14ac:dyDescent="0.2">
      <c r="A114" s="24" t="s">
        <v>149</v>
      </c>
      <c r="B114" s="24" t="s">
        <v>140</v>
      </c>
      <c r="C114" s="9" t="s">
        <v>531</v>
      </c>
      <c r="D114" s="9"/>
      <c r="E114" s="51" t="s">
        <v>532</v>
      </c>
      <c r="F114" s="141">
        <f>F115</f>
        <v>1200</v>
      </c>
      <c r="G114" s="141">
        <f t="shared" ref="G114:H114" si="42">G115</f>
        <v>1200</v>
      </c>
      <c r="H114" s="141">
        <f t="shared" si="42"/>
        <v>1200</v>
      </c>
    </row>
    <row r="115" spans="1:8" ht="15.75" outlineLevel="7" x14ac:dyDescent="0.2">
      <c r="A115" s="22" t="s">
        <v>149</v>
      </c>
      <c r="B115" s="22" t="s">
        <v>140</v>
      </c>
      <c r="C115" s="14" t="s">
        <v>531</v>
      </c>
      <c r="D115" s="22" t="s">
        <v>28</v>
      </c>
      <c r="E115" s="53" t="s">
        <v>29</v>
      </c>
      <c r="F115" s="173">
        <f>1200</f>
        <v>1200</v>
      </c>
      <c r="G115" s="150">
        <f>1200</f>
        <v>1200</v>
      </c>
      <c r="H115" s="150">
        <f>1200</f>
        <v>1200</v>
      </c>
    </row>
    <row r="116" spans="1:8" ht="15.75" outlineLevel="7" x14ac:dyDescent="0.2">
      <c r="A116" s="24" t="s">
        <v>149</v>
      </c>
      <c r="B116" s="24" t="s">
        <v>140</v>
      </c>
      <c r="C116" s="9" t="s">
        <v>562</v>
      </c>
      <c r="D116" s="9"/>
      <c r="E116" s="51" t="s">
        <v>634</v>
      </c>
      <c r="F116" s="141"/>
      <c r="G116" s="141">
        <f t="shared" ref="G116:H116" si="43">G117</f>
        <v>1000</v>
      </c>
      <c r="H116" s="141">
        <f t="shared" si="43"/>
        <v>1000</v>
      </c>
    </row>
    <row r="117" spans="1:8" ht="15.75" outlineLevel="7" x14ac:dyDescent="0.2">
      <c r="A117" s="22" t="s">
        <v>149</v>
      </c>
      <c r="B117" s="22" t="s">
        <v>140</v>
      </c>
      <c r="C117" s="14" t="s">
        <v>562</v>
      </c>
      <c r="D117" s="15" t="s">
        <v>13</v>
      </c>
      <c r="E117" s="19" t="s">
        <v>14</v>
      </c>
      <c r="F117" s="173"/>
      <c r="G117" s="150">
        <v>1000</v>
      </c>
      <c r="H117" s="150">
        <v>1000</v>
      </c>
    </row>
    <row r="118" spans="1:8" ht="31.5" outlineLevel="4" x14ac:dyDescent="0.2">
      <c r="A118" s="24" t="s">
        <v>149</v>
      </c>
      <c r="B118" s="24" t="s">
        <v>140</v>
      </c>
      <c r="C118" s="24" t="s">
        <v>578</v>
      </c>
      <c r="D118" s="24"/>
      <c r="E118" s="54" t="s">
        <v>688</v>
      </c>
      <c r="F118" s="141">
        <f>F119+F120</f>
        <v>5356.4</v>
      </c>
      <c r="G118" s="141">
        <f t="shared" ref="G118:H118" si="44">G119+G120</f>
        <v>5356.4</v>
      </c>
      <c r="H118" s="141">
        <f t="shared" si="44"/>
        <v>5356.4</v>
      </c>
    </row>
    <row r="119" spans="1:8" ht="15.75" outlineLevel="5" x14ac:dyDescent="0.2">
      <c r="A119" s="22" t="s">
        <v>149</v>
      </c>
      <c r="B119" s="22" t="s">
        <v>140</v>
      </c>
      <c r="C119" s="22" t="s">
        <v>579</v>
      </c>
      <c r="D119" s="22" t="s">
        <v>6</v>
      </c>
      <c r="E119" s="53" t="s">
        <v>7</v>
      </c>
      <c r="F119" s="173">
        <v>60</v>
      </c>
      <c r="G119" s="156">
        <v>60</v>
      </c>
      <c r="H119" s="156">
        <v>60</v>
      </c>
    </row>
    <row r="120" spans="1:8" ht="15.75" outlineLevel="7" x14ac:dyDescent="0.2">
      <c r="A120" s="22" t="s">
        <v>149</v>
      </c>
      <c r="B120" s="22" t="s">
        <v>140</v>
      </c>
      <c r="C120" s="22" t="s">
        <v>579</v>
      </c>
      <c r="D120" s="22" t="s">
        <v>28</v>
      </c>
      <c r="E120" s="53" t="s">
        <v>29</v>
      </c>
      <c r="F120" s="173">
        <f>5296.4</f>
        <v>5296.4</v>
      </c>
      <c r="G120" s="150">
        <f t="shared" ref="G120:H120" si="45">5296.4</f>
        <v>5296.4</v>
      </c>
      <c r="H120" s="150">
        <f t="shared" si="45"/>
        <v>5296.4</v>
      </c>
    </row>
    <row r="121" spans="1:8" ht="15.75" outlineLevel="7" x14ac:dyDescent="0.2">
      <c r="A121" s="24" t="s">
        <v>149</v>
      </c>
      <c r="B121" s="24" t="s">
        <v>140</v>
      </c>
      <c r="C121" s="24" t="s">
        <v>584</v>
      </c>
      <c r="D121" s="24"/>
      <c r="E121" s="54" t="s">
        <v>655</v>
      </c>
      <c r="F121" s="141">
        <f>F122</f>
        <v>352</v>
      </c>
      <c r="G121" s="141">
        <f t="shared" ref="G121:H122" si="46">G122</f>
        <v>352</v>
      </c>
      <c r="H121" s="141">
        <f t="shared" si="46"/>
        <v>352</v>
      </c>
    </row>
    <row r="122" spans="1:8" ht="15.75" outlineLevel="7" x14ac:dyDescent="0.2">
      <c r="A122" s="24" t="s">
        <v>149</v>
      </c>
      <c r="B122" s="24" t="s">
        <v>140</v>
      </c>
      <c r="C122" s="24" t="s">
        <v>585</v>
      </c>
      <c r="D122" s="24"/>
      <c r="E122" s="54" t="s">
        <v>27</v>
      </c>
      <c r="F122" s="141">
        <f>F123</f>
        <v>352</v>
      </c>
      <c r="G122" s="141">
        <f t="shared" si="46"/>
        <v>352</v>
      </c>
      <c r="H122" s="141">
        <f t="shared" si="46"/>
        <v>352</v>
      </c>
    </row>
    <row r="123" spans="1:8" ht="15.75" outlineLevel="1" x14ac:dyDescent="0.2">
      <c r="A123" s="22" t="s">
        <v>149</v>
      </c>
      <c r="B123" s="22" t="s">
        <v>140</v>
      </c>
      <c r="C123" s="22" t="s">
        <v>585</v>
      </c>
      <c r="D123" s="22" t="s">
        <v>28</v>
      </c>
      <c r="E123" s="53" t="s">
        <v>29</v>
      </c>
      <c r="F123" s="173">
        <v>352</v>
      </c>
      <c r="G123" s="156">
        <v>352</v>
      </c>
      <c r="H123" s="156">
        <v>352</v>
      </c>
    </row>
    <row r="124" spans="1:8" ht="31.5" outlineLevel="2" x14ac:dyDescent="0.2">
      <c r="A124" s="24" t="s">
        <v>149</v>
      </c>
      <c r="B124" s="24" t="s">
        <v>140</v>
      </c>
      <c r="C124" s="24" t="s">
        <v>21</v>
      </c>
      <c r="D124" s="24"/>
      <c r="E124" s="54" t="s">
        <v>303</v>
      </c>
      <c r="F124" s="141">
        <f>F125</f>
        <v>118519.89999999998</v>
      </c>
      <c r="G124" s="141">
        <f t="shared" ref="G124:H124" si="47">G125</f>
        <v>94049.5</v>
      </c>
      <c r="H124" s="141">
        <f t="shared" si="47"/>
        <v>94049.5</v>
      </c>
    </row>
    <row r="125" spans="1:8" ht="15.75" outlineLevel="3" x14ac:dyDescent="0.2">
      <c r="A125" s="24" t="s">
        <v>149</v>
      </c>
      <c r="B125" s="24" t="s">
        <v>140</v>
      </c>
      <c r="C125" s="9" t="s">
        <v>365</v>
      </c>
      <c r="D125" s="9"/>
      <c r="E125" s="51" t="s">
        <v>364</v>
      </c>
      <c r="F125" s="141">
        <f>F126+F129+F143</f>
        <v>118519.89999999998</v>
      </c>
      <c r="G125" s="141">
        <f t="shared" ref="G125:H125" si="48">G126+G129+G143</f>
        <v>94049.5</v>
      </c>
      <c r="H125" s="141">
        <f t="shared" si="48"/>
        <v>94049.5</v>
      </c>
    </row>
    <row r="126" spans="1:8" ht="15.75" outlineLevel="4" x14ac:dyDescent="0.2">
      <c r="A126" s="24" t="s">
        <v>149</v>
      </c>
      <c r="B126" s="24" t="s">
        <v>140</v>
      </c>
      <c r="C126" s="9" t="s">
        <v>598</v>
      </c>
      <c r="D126" s="9"/>
      <c r="E126" s="51" t="s">
        <v>635</v>
      </c>
      <c r="F126" s="141">
        <f>F127</f>
        <v>24201.9</v>
      </c>
      <c r="G126" s="141"/>
      <c r="H126" s="141"/>
    </row>
    <row r="127" spans="1:8" ht="15.75" outlineLevel="5" x14ac:dyDescent="0.2">
      <c r="A127" s="24" t="s">
        <v>149</v>
      </c>
      <c r="B127" s="24" t="s">
        <v>140</v>
      </c>
      <c r="C127" s="9" t="s">
        <v>599</v>
      </c>
      <c r="D127" s="9"/>
      <c r="E127" s="51" t="s">
        <v>326</v>
      </c>
      <c r="F127" s="141">
        <f>F128</f>
        <v>24201.9</v>
      </c>
      <c r="G127" s="141"/>
      <c r="H127" s="141"/>
    </row>
    <row r="128" spans="1:8" ht="15.75" outlineLevel="7" x14ac:dyDescent="0.2">
      <c r="A128" s="22" t="s">
        <v>149</v>
      </c>
      <c r="B128" s="22" t="s">
        <v>140</v>
      </c>
      <c r="C128" s="14" t="s">
        <v>599</v>
      </c>
      <c r="D128" s="22" t="s">
        <v>28</v>
      </c>
      <c r="E128" s="53" t="s">
        <v>29</v>
      </c>
      <c r="F128" s="173">
        <v>24201.9</v>
      </c>
      <c r="G128" s="141"/>
      <c r="H128" s="141"/>
    </row>
    <row r="129" spans="1:8" ht="31.5" outlineLevel="7" x14ac:dyDescent="0.2">
      <c r="A129" s="24" t="s">
        <v>149</v>
      </c>
      <c r="B129" s="24" t="s">
        <v>140</v>
      </c>
      <c r="C129" s="24" t="s">
        <v>366</v>
      </c>
      <c r="D129" s="24"/>
      <c r="E129" s="54" t="s">
        <v>659</v>
      </c>
      <c r="F129" s="141">
        <f>F130+F132+F134+F137+F139+F141</f>
        <v>84633.299999999988</v>
      </c>
      <c r="G129" s="141">
        <f t="shared" ref="G129:H129" si="49">G130+G132+G134+G137+G139+G141</f>
        <v>84364.800000000003</v>
      </c>
      <c r="H129" s="141">
        <f t="shared" si="49"/>
        <v>84364.800000000003</v>
      </c>
    </row>
    <row r="130" spans="1:8" ht="15.75" outlineLevel="7" x14ac:dyDescent="0.2">
      <c r="A130" s="24" t="s">
        <v>149</v>
      </c>
      <c r="B130" s="24" t="s">
        <v>140</v>
      </c>
      <c r="C130" s="24" t="s">
        <v>603</v>
      </c>
      <c r="D130" s="24"/>
      <c r="E130" s="54" t="s">
        <v>33</v>
      </c>
      <c r="F130" s="141">
        <f>F131</f>
        <v>67466.899999999994</v>
      </c>
      <c r="G130" s="141">
        <f t="shared" ref="G130:H130" si="50">G131</f>
        <v>66966.899999999994</v>
      </c>
      <c r="H130" s="141">
        <f t="shared" si="50"/>
        <v>66966.899999999994</v>
      </c>
    </row>
    <row r="131" spans="1:8" ht="15.75" outlineLevel="5" x14ac:dyDescent="0.2">
      <c r="A131" s="22" t="s">
        <v>149</v>
      </c>
      <c r="B131" s="22" t="s">
        <v>140</v>
      </c>
      <c r="C131" s="22" t="s">
        <v>603</v>
      </c>
      <c r="D131" s="22" t="s">
        <v>28</v>
      </c>
      <c r="E131" s="53" t="s">
        <v>29</v>
      </c>
      <c r="F131" s="139">
        <f>(66966.9+500)</f>
        <v>67466.899999999994</v>
      </c>
      <c r="G131" s="156">
        <v>66966.899999999994</v>
      </c>
      <c r="H131" s="156">
        <v>66966.899999999994</v>
      </c>
    </row>
    <row r="132" spans="1:8" ht="15.75" outlineLevel="7" x14ac:dyDescent="0.2">
      <c r="A132" s="24" t="s">
        <v>149</v>
      </c>
      <c r="B132" s="24" t="s">
        <v>140</v>
      </c>
      <c r="C132" s="24" t="s">
        <v>601</v>
      </c>
      <c r="D132" s="24"/>
      <c r="E132" s="54" t="s">
        <v>9</v>
      </c>
      <c r="F132" s="141">
        <f>F133</f>
        <v>441</v>
      </c>
      <c r="G132" s="141">
        <f t="shared" ref="G132:H132" si="51">G133</f>
        <v>441</v>
      </c>
      <c r="H132" s="141">
        <f t="shared" si="51"/>
        <v>441</v>
      </c>
    </row>
    <row r="133" spans="1:8" ht="15.75" outlineLevel="5" x14ac:dyDescent="0.2">
      <c r="A133" s="22" t="s">
        <v>149</v>
      </c>
      <c r="B133" s="22" t="s">
        <v>140</v>
      </c>
      <c r="C133" s="22" t="s">
        <v>601</v>
      </c>
      <c r="D133" s="22" t="s">
        <v>6</v>
      </c>
      <c r="E133" s="53" t="s">
        <v>7</v>
      </c>
      <c r="F133" s="173">
        <v>441</v>
      </c>
      <c r="G133" s="150">
        <v>441</v>
      </c>
      <c r="H133" s="150">
        <v>441</v>
      </c>
    </row>
    <row r="134" spans="1:8" ht="15.75" outlineLevel="7" x14ac:dyDescent="0.2">
      <c r="A134" s="24" t="s">
        <v>149</v>
      </c>
      <c r="B134" s="24" t="s">
        <v>140</v>
      </c>
      <c r="C134" s="24" t="s">
        <v>361</v>
      </c>
      <c r="D134" s="24"/>
      <c r="E134" s="54" t="s">
        <v>30</v>
      </c>
      <c r="F134" s="141">
        <f>F135+F136</f>
        <v>1151.6999999999998</v>
      </c>
      <c r="G134" s="141">
        <f t="shared" ref="G134:H134" si="52">G135+G136</f>
        <v>1151.6999999999998</v>
      </c>
      <c r="H134" s="141">
        <f t="shared" si="52"/>
        <v>1151.6999999999998</v>
      </c>
    </row>
    <row r="135" spans="1:8" ht="31.5" outlineLevel="7" x14ac:dyDescent="0.2">
      <c r="A135" s="22" t="s">
        <v>149</v>
      </c>
      <c r="B135" s="22" t="s">
        <v>140</v>
      </c>
      <c r="C135" s="22" t="s">
        <v>361</v>
      </c>
      <c r="D135" s="22" t="s">
        <v>3</v>
      </c>
      <c r="E135" s="53" t="s">
        <v>4</v>
      </c>
      <c r="F135" s="173">
        <v>803.8</v>
      </c>
      <c r="G135" s="150">
        <v>803.8</v>
      </c>
      <c r="H135" s="150">
        <v>803.8</v>
      </c>
    </row>
    <row r="136" spans="1:8" s="153" customFormat="1" ht="25.5" customHeight="1" outlineLevel="7" x14ac:dyDescent="0.2">
      <c r="A136" s="22" t="s">
        <v>149</v>
      </c>
      <c r="B136" s="22" t="s">
        <v>140</v>
      </c>
      <c r="C136" s="22" t="s">
        <v>361</v>
      </c>
      <c r="D136" s="22" t="s">
        <v>6</v>
      </c>
      <c r="E136" s="53" t="s">
        <v>7</v>
      </c>
      <c r="F136" s="173">
        <v>347.9</v>
      </c>
      <c r="G136" s="150">
        <v>347.9</v>
      </c>
      <c r="H136" s="150">
        <v>347.9</v>
      </c>
    </row>
    <row r="137" spans="1:8" ht="15.75" outlineLevel="7" x14ac:dyDescent="0.2">
      <c r="A137" s="24" t="s">
        <v>149</v>
      </c>
      <c r="B137" s="24" t="s">
        <v>140</v>
      </c>
      <c r="C137" s="24" t="s">
        <v>604</v>
      </c>
      <c r="D137" s="24"/>
      <c r="E137" s="54" t="s">
        <v>31</v>
      </c>
      <c r="F137" s="141">
        <f>F138</f>
        <v>7241.6</v>
      </c>
      <c r="G137" s="141">
        <f t="shared" ref="G137:H137" si="53">G138</f>
        <v>7241.6</v>
      </c>
      <c r="H137" s="141">
        <f t="shared" si="53"/>
        <v>7241.6</v>
      </c>
    </row>
    <row r="138" spans="1:8" ht="15.75" outlineLevel="7" x14ac:dyDescent="0.2">
      <c r="A138" s="22" t="s">
        <v>149</v>
      </c>
      <c r="B138" s="22" t="s">
        <v>140</v>
      </c>
      <c r="C138" s="22" t="s">
        <v>604</v>
      </c>
      <c r="D138" s="22" t="s">
        <v>28</v>
      </c>
      <c r="E138" s="53" t="s">
        <v>29</v>
      </c>
      <c r="F138" s="139">
        <v>7241.6</v>
      </c>
      <c r="G138" s="156">
        <v>7241.6</v>
      </c>
      <c r="H138" s="156">
        <v>7241.6</v>
      </c>
    </row>
    <row r="139" spans="1:8" ht="31.5" outlineLevel="1" x14ac:dyDescent="0.2">
      <c r="A139" s="24" t="s">
        <v>149</v>
      </c>
      <c r="B139" s="24" t="s">
        <v>140</v>
      </c>
      <c r="C139" s="24" t="s">
        <v>607</v>
      </c>
      <c r="D139" s="24"/>
      <c r="E139" s="54" t="s">
        <v>255</v>
      </c>
      <c r="F139" s="141">
        <f>F140</f>
        <v>1309.4000000000001</v>
      </c>
      <c r="G139" s="141">
        <f t="shared" ref="G139:H139" si="54">G140</f>
        <v>1343</v>
      </c>
      <c r="H139" s="141">
        <f t="shared" si="54"/>
        <v>1343</v>
      </c>
    </row>
    <row r="140" spans="1:8" ht="15.75" outlineLevel="2" x14ac:dyDescent="0.2">
      <c r="A140" s="22" t="s">
        <v>149</v>
      </c>
      <c r="B140" s="22" t="s">
        <v>140</v>
      </c>
      <c r="C140" s="22" t="s">
        <v>607</v>
      </c>
      <c r="D140" s="22" t="s">
        <v>28</v>
      </c>
      <c r="E140" s="53" t="s">
        <v>29</v>
      </c>
      <c r="F140" s="173">
        <v>1309.4000000000001</v>
      </c>
      <c r="G140" s="156">
        <v>1343</v>
      </c>
      <c r="H140" s="156">
        <v>1343</v>
      </c>
    </row>
    <row r="141" spans="1:8" ht="15.75" outlineLevel="3" x14ac:dyDescent="0.2">
      <c r="A141" s="24" t="s">
        <v>149</v>
      </c>
      <c r="B141" s="24" t="s">
        <v>140</v>
      </c>
      <c r="C141" s="24" t="s">
        <v>615</v>
      </c>
      <c r="D141" s="24"/>
      <c r="E141" s="54" t="s">
        <v>256</v>
      </c>
      <c r="F141" s="141">
        <f>F142</f>
        <v>7022.7</v>
      </c>
      <c r="G141" s="141">
        <f t="shared" ref="G141:H141" si="55">G142</f>
        <v>7220.6</v>
      </c>
      <c r="H141" s="141">
        <f t="shared" si="55"/>
        <v>7220.6</v>
      </c>
    </row>
    <row r="142" spans="1:8" ht="31.5" outlineLevel="4" x14ac:dyDescent="0.2">
      <c r="A142" s="22" t="s">
        <v>149</v>
      </c>
      <c r="B142" s="22" t="s">
        <v>140</v>
      </c>
      <c r="C142" s="22" t="s">
        <v>615</v>
      </c>
      <c r="D142" s="22" t="s">
        <v>3</v>
      </c>
      <c r="E142" s="53" t="s">
        <v>4</v>
      </c>
      <c r="F142" s="173">
        <v>7022.7</v>
      </c>
      <c r="G142" s="156">
        <v>7220.6</v>
      </c>
      <c r="H142" s="156">
        <v>7220.6</v>
      </c>
    </row>
    <row r="143" spans="1:8" ht="15.75" outlineLevel="4" x14ac:dyDescent="0.2">
      <c r="A143" s="24" t="s">
        <v>149</v>
      </c>
      <c r="B143" s="24" t="s">
        <v>140</v>
      </c>
      <c r="C143" s="24" t="s">
        <v>628</v>
      </c>
      <c r="D143" s="24"/>
      <c r="E143" s="54" t="s">
        <v>658</v>
      </c>
      <c r="F143" s="141">
        <f>F144+F146+F148</f>
        <v>9684.7000000000007</v>
      </c>
      <c r="G143" s="141">
        <f t="shared" ref="G143:H143" si="56">G144+G146+G148</f>
        <v>9684.7000000000007</v>
      </c>
      <c r="H143" s="141">
        <f t="shared" si="56"/>
        <v>9684.7000000000007</v>
      </c>
    </row>
    <row r="144" spans="1:8" ht="31.5" outlineLevel="4" x14ac:dyDescent="0.2">
      <c r="A144" s="24" t="s">
        <v>149</v>
      </c>
      <c r="B144" s="24" t="s">
        <v>140</v>
      </c>
      <c r="C144" s="24" t="s">
        <v>616</v>
      </c>
      <c r="D144" s="24"/>
      <c r="E144" s="54" t="s">
        <v>12</v>
      </c>
      <c r="F144" s="141">
        <f>F145</f>
        <v>8000</v>
      </c>
      <c r="G144" s="141">
        <f t="shared" ref="G144:H144" si="57">G145</f>
        <v>8000</v>
      </c>
      <c r="H144" s="141">
        <f t="shared" si="57"/>
        <v>8000</v>
      </c>
    </row>
    <row r="145" spans="1:8" ht="15.75" outlineLevel="4" x14ac:dyDescent="0.2">
      <c r="A145" s="22" t="s">
        <v>149</v>
      </c>
      <c r="B145" s="22" t="s">
        <v>140</v>
      </c>
      <c r="C145" s="22" t="s">
        <v>616</v>
      </c>
      <c r="D145" s="22" t="s">
        <v>617</v>
      </c>
      <c r="E145" s="53" t="s">
        <v>29</v>
      </c>
      <c r="F145" s="173">
        <v>8000</v>
      </c>
      <c r="G145" s="156">
        <v>8000</v>
      </c>
      <c r="H145" s="156">
        <v>8000</v>
      </c>
    </row>
    <row r="146" spans="1:8" ht="15.75" outlineLevel="4" x14ac:dyDescent="0.2">
      <c r="A146" s="24" t="s">
        <v>149</v>
      </c>
      <c r="B146" s="24" t="s">
        <v>140</v>
      </c>
      <c r="C146" s="24" t="s">
        <v>618</v>
      </c>
      <c r="D146" s="24"/>
      <c r="E146" s="54" t="s">
        <v>34</v>
      </c>
      <c r="F146" s="141">
        <f>F147</f>
        <v>150</v>
      </c>
      <c r="G146" s="141">
        <f t="shared" ref="G146:H146" si="58">G147</f>
        <v>150</v>
      </c>
      <c r="H146" s="141">
        <f t="shared" si="58"/>
        <v>150</v>
      </c>
    </row>
    <row r="147" spans="1:8" ht="15.75" outlineLevel="5" x14ac:dyDescent="0.2">
      <c r="A147" s="22" t="s">
        <v>149</v>
      </c>
      <c r="B147" s="22" t="s">
        <v>140</v>
      </c>
      <c r="C147" s="22" t="s">
        <v>618</v>
      </c>
      <c r="D147" s="22" t="s">
        <v>6</v>
      </c>
      <c r="E147" s="53" t="s">
        <v>7</v>
      </c>
      <c r="F147" s="173">
        <v>150</v>
      </c>
      <c r="G147" s="156">
        <v>150</v>
      </c>
      <c r="H147" s="156">
        <v>150</v>
      </c>
    </row>
    <row r="148" spans="1:8" ht="15.75" outlineLevel="7" x14ac:dyDescent="0.2">
      <c r="A148" s="24" t="s">
        <v>149</v>
      </c>
      <c r="B148" s="24" t="s">
        <v>140</v>
      </c>
      <c r="C148" s="24" t="s">
        <v>621</v>
      </c>
      <c r="D148" s="24"/>
      <c r="E148" s="54" t="s">
        <v>32</v>
      </c>
      <c r="F148" s="141">
        <f>F149</f>
        <v>1534.7</v>
      </c>
      <c r="G148" s="141">
        <f t="shared" ref="G148:H148" si="59">G149</f>
        <v>1534.7</v>
      </c>
      <c r="H148" s="141">
        <f t="shared" si="59"/>
        <v>1534.7</v>
      </c>
    </row>
    <row r="149" spans="1:8" ht="15.75" outlineLevel="5" x14ac:dyDescent="0.2">
      <c r="A149" s="22" t="s">
        <v>149</v>
      </c>
      <c r="B149" s="22" t="s">
        <v>140</v>
      </c>
      <c r="C149" s="22" t="s">
        <v>621</v>
      </c>
      <c r="D149" s="22" t="s">
        <v>17</v>
      </c>
      <c r="E149" s="53" t="s">
        <v>18</v>
      </c>
      <c r="F149" s="173">
        <v>1534.7</v>
      </c>
      <c r="G149" s="150">
        <v>1534.7</v>
      </c>
      <c r="H149" s="150">
        <v>1534.7</v>
      </c>
    </row>
    <row r="150" spans="1:8" ht="31.5" outlineLevel="7" x14ac:dyDescent="0.2">
      <c r="A150" s="24" t="s">
        <v>149</v>
      </c>
      <c r="B150" s="24" t="s">
        <v>140</v>
      </c>
      <c r="C150" s="24" t="s">
        <v>10</v>
      </c>
      <c r="D150" s="24"/>
      <c r="E150" s="54" t="s">
        <v>754</v>
      </c>
      <c r="F150" s="141">
        <f>F151+F153+F155</f>
        <v>40268.037709999997</v>
      </c>
      <c r="G150" s="141">
        <f>G151+G153+G155</f>
        <v>40000</v>
      </c>
      <c r="H150" s="141">
        <f>H151+H153+H155</f>
        <v>160373.9</v>
      </c>
    </row>
    <row r="151" spans="1:8" s="153" customFormat="1" ht="15.75" outlineLevel="7" x14ac:dyDescent="0.2">
      <c r="A151" s="24" t="s">
        <v>149</v>
      </c>
      <c r="B151" s="24" t="s">
        <v>140</v>
      </c>
      <c r="C151" s="9" t="s">
        <v>624</v>
      </c>
      <c r="D151" s="9"/>
      <c r="E151" s="51" t="s">
        <v>634</v>
      </c>
      <c r="F151" s="141">
        <f>F152</f>
        <v>268.03771</v>
      </c>
      <c r="G151" s="141"/>
      <c r="H151" s="141"/>
    </row>
    <row r="152" spans="1:8" ht="15.75" outlineLevel="7" x14ac:dyDescent="0.2">
      <c r="A152" s="22" t="s">
        <v>149</v>
      </c>
      <c r="B152" s="22" t="s">
        <v>140</v>
      </c>
      <c r="C152" s="14" t="s">
        <v>624</v>
      </c>
      <c r="D152" s="15" t="s">
        <v>13</v>
      </c>
      <c r="E152" s="19" t="s">
        <v>14</v>
      </c>
      <c r="F152" s="173">
        <v>268.03771</v>
      </c>
      <c r="G152" s="150"/>
      <c r="H152" s="150"/>
    </row>
    <row r="153" spans="1:8" ht="30.75" customHeight="1" outlineLevel="2" x14ac:dyDescent="0.2">
      <c r="A153" s="24" t="s">
        <v>149</v>
      </c>
      <c r="B153" s="24" t="s">
        <v>140</v>
      </c>
      <c r="C153" s="24" t="s">
        <v>644</v>
      </c>
      <c r="D153" s="24"/>
      <c r="E153" s="54" t="s">
        <v>660</v>
      </c>
      <c r="F153" s="141">
        <f>F154</f>
        <v>40000</v>
      </c>
      <c r="G153" s="141">
        <f t="shared" ref="G153:H153" si="60">G154</f>
        <v>40000</v>
      </c>
      <c r="H153" s="141">
        <f t="shared" si="60"/>
        <v>39157.1</v>
      </c>
    </row>
    <row r="154" spans="1:8" ht="15.75" outlineLevel="3" x14ac:dyDescent="0.2">
      <c r="A154" s="22" t="s">
        <v>149</v>
      </c>
      <c r="B154" s="22" t="s">
        <v>140</v>
      </c>
      <c r="C154" s="22" t="s">
        <v>644</v>
      </c>
      <c r="D154" s="22" t="s">
        <v>13</v>
      </c>
      <c r="E154" s="53" t="s">
        <v>14</v>
      </c>
      <c r="F154" s="173">
        <v>40000</v>
      </c>
      <c r="G154" s="156">
        <v>40000</v>
      </c>
      <c r="H154" s="156">
        <f>20157.1+20000-1000</f>
        <v>39157.1</v>
      </c>
    </row>
    <row r="155" spans="1:8" ht="33" customHeight="1" outlineLevel="3" x14ac:dyDescent="0.2">
      <c r="A155" s="24" t="s">
        <v>149</v>
      </c>
      <c r="B155" s="24" t="s">
        <v>140</v>
      </c>
      <c r="C155" s="24" t="s">
        <v>644</v>
      </c>
      <c r="D155" s="24"/>
      <c r="E155" s="54" t="s">
        <v>645</v>
      </c>
      <c r="F155" s="141"/>
      <c r="G155" s="141"/>
      <c r="H155" s="141">
        <f t="shared" ref="H155" si="61">H156</f>
        <v>121216.8</v>
      </c>
    </row>
    <row r="156" spans="1:8" ht="15.75" outlineLevel="3" x14ac:dyDescent="0.2">
      <c r="A156" s="22" t="s">
        <v>149</v>
      </c>
      <c r="B156" s="22" t="s">
        <v>140</v>
      </c>
      <c r="C156" s="22" t="s">
        <v>644</v>
      </c>
      <c r="D156" s="22" t="s">
        <v>13</v>
      </c>
      <c r="E156" s="53" t="s">
        <v>14</v>
      </c>
      <c r="F156" s="173"/>
      <c r="G156" s="156"/>
      <c r="H156" s="11">
        <v>121216.8</v>
      </c>
    </row>
    <row r="157" spans="1:8" ht="15.75" outlineLevel="4" x14ac:dyDescent="0.2">
      <c r="A157" s="174" t="s">
        <v>149</v>
      </c>
      <c r="B157" s="174" t="s">
        <v>156</v>
      </c>
      <c r="C157" s="175"/>
      <c r="D157" s="175"/>
      <c r="E157" s="176" t="s">
        <v>157</v>
      </c>
      <c r="F157" s="177">
        <f>F158+F169+F191</f>
        <v>72080.451530000006</v>
      </c>
      <c r="G157" s="177">
        <f>G158+G169+G191</f>
        <v>68809.3</v>
      </c>
      <c r="H157" s="177">
        <f>H158+H169+H191</f>
        <v>68809.3</v>
      </c>
    </row>
    <row r="158" spans="1:8" ht="15.75" outlineLevel="5" x14ac:dyDescent="0.2">
      <c r="A158" s="24" t="s">
        <v>149</v>
      </c>
      <c r="B158" s="24" t="s">
        <v>158</v>
      </c>
      <c r="C158" s="24"/>
      <c r="D158" s="24"/>
      <c r="E158" s="54" t="s">
        <v>159</v>
      </c>
      <c r="F158" s="141">
        <f>F159</f>
        <v>29312.3</v>
      </c>
      <c r="G158" s="141">
        <f t="shared" ref="G158:H159" si="62">G159</f>
        <v>29312.3</v>
      </c>
      <c r="H158" s="141">
        <f t="shared" si="62"/>
        <v>29312.3</v>
      </c>
    </row>
    <row r="159" spans="1:8" ht="31.5" outlineLevel="7" x14ac:dyDescent="0.2">
      <c r="A159" s="24" t="s">
        <v>149</v>
      </c>
      <c r="B159" s="24" t="s">
        <v>158</v>
      </c>
      <c r="C159" s="24" t="s">
        <v>24</v>
      </c>
      <c r="D159" s="24"/>
      <c r="E159" s="54" t="s">
        <v>298</v>
      </c>
      <c r="F159" s="141">
        <f>F160</f>
        <v>29312.3</v>
      </c>
      <c r="G159" s="141">
        <f t="shared" si="62"/>
        <v>29312.3</v>
      </c>
      <c r="H159" s="141">
        <f t="shared" si="62"/>
        <v>29312.3</v>
      </c>
    </row>
    <row r="160" spans="1:8" ht="18.75" customHeight="1" outlineLevel="4" x14ac:dyDescent="0.2">
      <c r="A160" s="24" t="s">
        <v>149</v>
      </c>
      <c r="B160" s="24" t="s">
        <v>158</v>
      </c>
      <c r="C160" s="24" t="s">
        <v>438</v>
      </c>
      <c r="D160" s="24"/>
      <c r="E160" s="54" t="s">
        <v>383</v>
      </c>
      <c r="F160" s="141">
        <f>F161+F166</f>
        <v>29312.3</v>
      </c>
      <c r="G160" s="141">
        <f t="shared" ref="G160:H160" si="63">G161+G166</f>
        <v>29312.3</v>
      </c>
      <c r="H160" s="141">
        <f t="shared" si="63"/>
        <v>29312.3</v>
      </c>
    </row>
    <row r="161" spans="1:8" ht="31.5" outlineLevel="5" x14ac:dyDescent="0.2">
      <c r="A161" s="24" t="s">
        <v>149</v>
      </c>
      <c r="B161" s="24" t="s">
        <v>158</v>
      </c>
      <c r="C161" s="24" t="s">
        <v>447</v>
      </c>
      <c r="D161" s="24"/>
      <c r="E161" s="54" t="s">
        <v>637</v>
      </c>
      <c r="F161" s="141">
        <f>F162</f>
        <v>27352.3</v>
      </c>
      <c r="G161" s="141">
        <f t="shared" ref="G161:H161" si="64">G162</f>
        <v>27352.3</v>
      </c>
      <c r="H161" s="141">
        <f t="shared" si="64"/>
        <v>27352.3</v>
      </c>
    </row>
    <row r="162" spans="1:8" ht="15.75" outlineLevel="7" x14ac:dyDescent="0.2">
      <c r="A162" s="24" t="s">
        <v>149</v>
      </c>
      <c r="B162" s="24" t="s">
        <v>158</v>
      </c>
      <c r="C162" s="24" t="s">
        <v>448</v>
      </c>
      <c r="D162" s="24"/>
      <c r="E162" s="54" t="s">
        <v>36</v>
      </c>
      <c r="F162" s="141">
        <f>F163+F164+F165</f>
        <v>27352.3</v>
      </c>
      <c r="G162" s="141">
        <f t="shared" ref="G162:H162" si="65">G163+G164+G165</f>
        <v>27352.3</v>
      </c>
      <c r="H162" s="141">
        <f t="shared" si="65"/>
        <v>27352.3</v>
      </c>
    </row>
    <row r="163" spans="1:8" ht="31.5" outlineLevel="7" x14ac:dyDescent="0.2">
      <c r="A163" s="22" t="s">
        <v>149</v>
      </c>
      <c r="B163" s="22" t="s">
        <v>158</v>
      </c>
      <c r="C163" s="22" t="s">
        <v>448</v>
      </c>
      <c r="D163" s="22" t="s">
        <v>3</v>
      </c>
      <c r="E163" s="53" t="s">
        <v>4</v>
      </c>
      <c r="F163" s="12">
        <f>25448.5</f>
        <v>25448.5</v>
      </c>
      <c r="G163" s="12">
        <f t="shared" ref="G163:H163" si="66">25448.5</f>
        <v>25448.5</v>
      </c>
      <c r="H163" s="12">
        <f t="shared" si="66"/>
        <v>25448.5</v>
      </c>
    </row>
    <row r="164" spans="1:8" ht="15.75" outlineLevel="7" x14ac:dyDescent="0.2">
      <c r="A164" s="22" t="s">
        <v>149</v>
      </c>
      <c r="B164" s="22" t="s">
        <v>158</v>
      </c>
      <c r="C164" s="22" t="s">
        <v>448</v>
      </c>
      <c r="D164" s="22" t="s">
        <v>6</v>
      </c>
      <c r="E164" s="53" t="s">
        <v>7</v>
      </c>
      <c r="F164" s="12">
        <f>1895.8</f>
        <v>1895.8</v>
      </c>
      <c r="G164" s="12">
        <f t="shared" ref="G164:H164" si="67">1895.8</f>
        <v>1895.8</v>
      </c>
      <c r="H164" s="12">
        <f t="shared" si="67"/>
        <v>1895.8</v>
      </c>
    </row>
    <row r="165" spans="1:8" ht="15.75" outlineLevel="7" x14ac:dyDescent="0.2">
      <c r="A165" s="22" t="s">
        <v>149</v>
      </c>
      <c r="B165" s="22" t="s">
        <v>158</v>
      </c>
      <c r="C165" s="22" t="s">
        <v>448</v>
      </c>
      <c r="D165" s="22" t="s">
        <v>13</v>
      </c>
      <c r="E165" s="53" t="s">
        <v>14</v>
      </c>
      <c r="F165" s="12">
        <f>8</f>
        <v>8</v>
      </c>
      <c r="G165" s="12">
        <f>8</f>
        <v>8</v>
      </c>
      <c r="H165" s="12">
        <f>8</f>
        <v>8</v>
      </c>
    </row>
    <row r="166" spans="1:8" ht="15.75" outlineLevel="7" x14ac:dyDescent="0.2">
      <c r="A166" s="24" t="s">
        <v>149</v>
      </c>
      <c r="B166" s="24" t="s">
        <v>158</v>
      </c>
      <c r="C166" s="24" t="s">
        <v>451</v>
      </c>
      <c r="D166" s="24"/>
      <c r="E166" s="54" t="s">
        <v>647</v>
      </c>
      <c r="F166" s="141">
        <f>F167</f>
        <v>1960</v>
      </c>
      <c r="G166" s="141">
        <f t="shared" ref="G166:H167" si="68">G167</f>
        <v>1960</v>
      </c>
      <c r="H166" s="141">
        <f t="shared" si="68"/>
        <v>1960</v>
      </c>
    </row>
    <row r="167" spans="1:8" ht="15.75" outlineLevel="7" x14ac:dyDescent="0.2">
      <c r="A167" s="24" t="s">
        <v>149</v>
      </c>
      <c r="B167" s="24" t="s">
        <v>158</v>
      </c>
      <c r="C167" s="24" t="s">
        <v>454</v>
      </c>
      <c r="D167" s="24"/>
      <c r="E167" s="54" t="s">
        <v>35</v>
      </c>
      <c r="F167" s="141">
        <f>F168</f>
        <v>1960</v>
      </c>
      <c r="G167" s="141">
        <f t="shared" si="68"/>
        <v>1960</v>
      </c>
      <c r="H167" s="141">
        <f t="shared" si="68"/>
        <v>1960</v>
      </c>
    </row>
    <row r="168" spans="1:8" ht="15.75" outlineLevel="7" x14ac:dyDescent="0.2">
      <c r="A168" s="22" t="s">
        <v>149</v>
      </c>
      <c r="B168" s="22" t="s">
        <v>158</v>
      </c>
      <c r="C168" s="22" t="s">
        <v>454</v>
      </c>
      <c r="D168" s="22" t="s">
        <v>6</v>
      </c>
      <c r="E168" s="53" t="s">
        <v>7</v>
      </c>
      <c r="F168" s="150">
        <v>1960</v>
      </c>
      <c r="G168" s="156">
        <v>1960</v>
      </c>
      <c r="H168" s="156">
        <v>1960</v>
      </c>
    </row>
    <row r="169" spans="1:8" ht="31.5" outlineLevel="7" x14ac:dyDescent="0.2">
      <c r="A169" s="24" t="s">
        <v>149</v>
      </c>
      <c r="B169" s="24" t="s">
        <v>160</v>
      </c>
      <c r="C169" s="24"/>
      <c r="D169" s="24"/>
      <c r="E169" s="54" t="s">
        <v>161</v>
      </c>
      <c r="F169" s="141">
        <f>F170+F183</f>
        <v>38111.351530000007</v>
      </c>
      <c r="G169" s="141">
        <f t="shared" ref="G169:H169" si="69">G170+G183</f>
        <v>34840.200000000004</v>
      </c>
      <c r="H169" s="141">
        <f t="shared" si="69"/>
        <v>34840.200000000004</v>
      </c>
    </row>
    <row r="170" spans="1:8" ht="31.5" outlineLevel="7" x14ac:dyDescent="0.2">
      <c r="A170" s="24" t="s">
        <v>149</v>
      </c>
      <c r="B170" s="24" t="s">
        <v>160</v>
      </c>
      <c r="C170" s="24" t="s">
        <v>24</v>
      </c>
      <c r="D170" s="24"/>
      <c r="E170" s="54" t="s">
        <v>298</v>
      </c>
      <c r="F170" s="141">
        <f>F171</f>
        <v>36209.100000000006</v>
      </c>
      <c r="G170" s="141">
        <f t="shared" ref="G170:H170" si="70">G171</f>
        <v>34840.200000000004</v>
      </c>
      <c r="H170" s="141">
        <f t="shared" si="70"/>
        <v>34840.200000000004</v>
      </c>
    </row>
    <row r="171" spans="1:8" ht="15.75" outlineLevel="7" x14ac:dyDescent="0.2">
      <c r="A171" s="24" t="s">
        <v>149</v>
      </c>
      <c r="B171" s="24" t="s">
        <v>160</v>
      </c>
      <c r="C171" s="24" t="s">
        <v>438</v>
      </c>
      <c r="D171" s="24"/>
      <c r="E171" s="54" t="s">
        <v>383</v>
      </c>
      <c r="F171" s="141">
        <f>F172+F177</f>
        <v>36209.100000000006</v>
      </c>
      <c r="G171" s="141">
        <f t="shared" ref="G171:H171" si="71">G172+G177</f>
        <v>34840.200000000004</v>
      </c>
      <c r="H171" s="141">
        <f t="shared" si="71"/>
        <v>34840.200000000004</v>
      </c>
    </row>
    <row r="172" spans="1:8" ht="31.5" outlineLevel="7" x14ac:dyDescent="0.2">
      <c r="A172" s="24" t="s">
        <v>149</v>
      </c>
      <c r="B172" s="24" t="s">
        <v>160</v>
      </c>
      <c r="C172" s="24" t="s">
        <v>447</v>
      </c>
      <c r="D172" s="24"/>
      <c r="E172" s="54" t="s">
        <v>637</v>
      </c>
      <c r="F172" s="141">
        <f>F173</f>
        <v>12800.7</v>
      </c>
      <c r="G172" s="141">
        <f t="shared" ref="G172:H172" si="72">G173</f>
        <v>11431.800000000001</v>
      </c>
      <c r="H172" s="141">
        <f t="shared" si="72"/>
        <v>11431.800000000001</v>
      </c>
    </row>
    <row r="173" spans="1:8" ht="15.75" outlineLevel="7" x14ac:dyDescent="0.2">
      <c r="A173" s="24" t="s">
        <v>149</v>
      </c>
      <c r="B173" s="24" t="s">
        <v>160</v>
      </c>
      <c r="C173" s="24" t="s">
        <v>448</v>
      </c>
      <c r="D173" s="24"/>
      <c r="E173" s="54" t="s">
        <v>36</v>
      </c>
      <c r="F173" s="141">
        <f>F174+F175+F176</f>
        <v>12800.7</v>
      </c>
      <c r="G173" s="141">
        <f t="shared" ref="G173:H173" si="73">G174+G175+G176</f>
        <v>11431.800000000001</v>
      </c>
      <c r="H173" s="141">
        <f t="shared" si="73"/>
        <v>11431.800000000001</v>
      </c>
    </row>
    <row r="174" spans="1:8" ht="31.5" outlineLevel="7" x14ac:dyDescent="0.2">
      <c r="A174" s="24" t="s">
        <v>149</v>
      </c>
      <c r="B174" s="22" t="s">
        <v>160</v>
      </c>
      <c r="C174" s="22" t="s">
        <v>448</v>
      </c>
      <c r="D174" s="22" t="s">
        <v>3</v>
      </c>
      <c r="E174" s="53" t="s">
        <v>4</v>
      </c>
      <c r="F174" s="12">
        <f>11609.9</f>
        <v>11609.9</v>
      </c>
      <c r="G174" s="12">
        <f>10241</f>
        <v>10241</v>
      </c>
      <c r="H174" s="12">
        <f>10241</f>
        <v>10241</v>
      </c>
    </row>
    <row r="175" spans="1:8" ht="15.75" outlineLevel="7" x14ac:dyDescent="0.2">
      <c r="A175" s="22" t="s">
        <v>149</v>
      </c>
      <c r="B175" s="22" t="s">
        <v>160</v>
      </c>
      <c r="C175" s="22" t="s">
        <v>448</v>
      </c>
      <c r="D175" s="22" t="s">
        <v>6</v>
      </c>
      <c r="E175" s="53" t="s">
        <v>7</v>
      </c>
      <c r="F175" s="12">
        <f>1176.2</f>
        <v>1176.2</v>
      </c>
      <c r="G175" s="12">
        <f t="shared" ref="G175:H175" si="74">1176.2</f>
        <v>1176.2</v>
      </c>
      <c r="H175" s="12">
        <f t="shared" si="74"/>
        <v>1176.2</v>
      </c>
    </row>
    <row r="176" spans="1:8" ht="15.75" outlineLevel="7" x14ac:dyDescent="0.2">
      <c r="A176" s="22" t="s">
        <v>149</v>
      </c>
      <c r="B176" s="22" t="s">
        <v>160</v>
      </c>
      <c r="C176" s="22" t="s">
        <v>448</v>
      </c>
      <c r="D176" s="22" t="s">
        <v>13</v>
      </c>
      <c r="E176" s="53" t="s">
        <v>14</v>
      </c>
      <c r="F176" s="12">
        <f>14.6</f>
        <v>14.6</v>
      </c>
      <c r="G176" s="12">
        <f t="shared" ref="G176:H176" si="75">14.6</f>
        <v>14.6</v>
      </c>
      <c r="H176" s="12">
        <f t="shared" si="75"/>
        <v>14.6</v>
      </c>
    </row>
    <row r="177" spans="1:8" ht="15.75" outlineLevel="7" x14ac:dyDescent="0.2">
      <c r="A177" s="24" t="s">
        <v>149</v>
      </c>
      <c r="B177" s="24" t="s">
        <v>160</v>
      </c>
      <c r="C177" s="24" t="s">
        <v>451</v>
      </c>
      <c r="D177" s="24"/>
      <c r="E177" s="54" t="s">
        <v>647</v>
      </c>
      <c r="F177" s="12">
        <f>F178+F181</f>
        <v>23408.400000000001</v>
      </c>
      <c r="G177" s="12">
        <f t="shared" ref="G177:H177" si="76">G178+G181</f>
        <v>23408.400000000001</v>
      </c>
      <c r="H177" s="12">
        <f t="shared" si="76"/>
        <v>23408.400000000001</v>
      </c>
    </row>
    <row r="178" spans="1:8" ht="15.75" outlineLevel="7" x14ac:dyDescent="0.2">
      <c r="A178" s="24" t="s">
        <v>149</v>
      </c>
      <c r="B178" s="24" t="s">
        <v>160</v>
      </c>
      <c r="C178" s="9" t="s">
        <v>455</v>
      </c>
      <c r="D178" s="9"/>
      <c r="E178" s="51" t="s">
        <v>37</v>
      </c>
      <c r="F178" s="10">
        <f>F179+F180</f>
        <v>22543</v>
      </c>
      <c r="G178" s="10">
        <f t="shared" ref="G178:H178" si="77">G179+G180</f>
        <v>22543</v>
      </c>
      <c r="H178" s="10">
        <f t="shared" si="77"/>
        <v>22543</v>
      </c>
    </row>
    <row r="179" spans="1:8" ht="15.75" outlineLevel="7" x14ac:dyDescent="0.2">
      <c r="A179" s="22" t="s">
        <v>149</v>
      </c>
      <c r="B179" s="22" t="s">
        <v>160</v>
      </c>
      <c r="C179" s="14" t="s">
        <v>455</v>
      </c>
      <c r="D179" s="17" t="s">
        <v>6</v>
      </c>
      <c r="E179" s="19" t="s">
        <v>7</v>
      </c>
      <c r="F179" s="12">
        <v>222.4</v>
      </c>
      <c r="G179" s="12">
        <v>222.4</v>
      </c>
      <c r="H179" s="12">
        <v>222.4</v>
      </c>
    </row>
    <row r="180" spans="1:8" ht="15.75" outlineLevel="7" x14ac:dyDescent="0.2">
      <c r="A180" s="22" t="s">
        <v>149</v>
      </c>
      <c r="B180" s="22" t="s">
        <v>160</v>
      </c>
      <c r="C180" s="14" t="s">
        <v>455</v>
      </c>
      <c r="D180" s="15" t="s">
        <v>28</v>
      </c>
      <c r="E180" s="19" t="s">
        <v>29</v>
      </c>
      <c r="F180" s="12">
        <v>22320.6</v>
      </c>
      <c r="G180" s="12">
        <v>22320.6</v>
      </c>
      <c r="H180" s="12">
        <v>22320.6</v>
      </c>
    </row>
    <row r="181" spans="1:8" ht="15.75" outlineLevel="7" x14ac:dyDescent="0.2">
      <c r="A181" s="24" t="s">
        <v>149</v>
      </c>
      <c r="B181" s="24" t="s">
        <v>160</v>
      </c>
      <c r="C181" s="24" t="s">
        <v>456</v>
      </c>
      <c r="D181" s="24"/>
      <c r="E181" s="54" t="s">
        <v>457</v>
      </c>
      <c r="F181" s="141">
        <f>F182</f>
        <v>865.4</v>
      </c>
      <c r="G181" s="141">
        <f t="shared" ref="G181:H181" si="78">G182</f>
        <v>865.4</v>
      </c>
      <c r="H181" s="141">
        <f t="shared" si="78"/>
        <v>865.4</v>
      </c>
    </row>
    <row r="182" spans="1:8" ht="15.75" outlineLevel="7" x14ac:dyDescent="0.2">
      <c r="A182" s="22" t="s">
        <v>149</v>
      </c>
      <c r="B182" s="22" t="s">
        <v>160</v>
      </c>
      <c r="C182" s="22" t="s">
        <v>456</v>
      </c>
      <c r="D182" s="22" t="s">
        <v>28</v>
      </c>
      <c r="E182" s="53" t="s">
        <v>29</v>
      </c>
      <c r="F182" s="150">
        <v>865.4</v>
      </c>
      <c r="G182" s="150">
        <v>865.4</v>
      </c>
      <c r="H182" s="150">
        <v>865.4</v>
      </c>
    </row>
    <row r="183" spans="1:8" ht="20.25" customHeight="1" outlineLevel="7" x14ac:dyDescent="0.2">
      <c r="A183" s="24" t="s">
        <v>149</v>
      </c>
      <c r="B183" s="24" t="s">
        <v>160</v>
      </c>
      <c r="C183" s="24" t="s">
        <v>26</v>
      </c>
      <c r="D183" s="24"/>
      <c r="E183" s="54" t="s">
        <v>310</v>
      </c>
      <c r="F183" s="141">
        <f>F184</f>
        <v>1902.25153</v>
      </c>
      <c r="G183" s="141"/>
      <c r="H183" s="141"/>
    </row>
    <row r="184" spans="1:8" ht="15.75" outlineLevel="7" x14ac:dyDescent="0.2">
      <c r="A184" s="24" t="s">
        <v>149</v>
      </c>
      <c r="B184" s="24" t="s">
        <v>160</v>
      </c>
      <c r="C184" s="24" t="s">
        <v>72</v>
      </c>
      <c r="D184" s="24"/>
      <c r="E184" s="54" t="s">
        <v>364</v>
      </c>
      <c r="F184" s="141">
        <f>F185</f>
        <v>1902.25153</v>
      </c>
      <c r="G184" s="141"/>
      <c r="H184" s="141"/>
    </row>
    <row r="185" spans="1:8" ht="15.75" outlineLevel="7" x14ac:dyDescent="0.2">
      <c r="A185" s="24" t="s">
        <v>149</v>
      </c>
      <c r="B185" s="24" t="s">
        <v>160</v>
      </c>
      <c r="C185" s="9" t="s">
        <v>73</v>
      </c>
      <c r="D185" s="9"/>
      <c r="E185" s="51" t="s">
        <v>636</v>
      </c>
      <c r="F185" s="141">
        <f>F186</f>
        <v>1902.25153</v>
      </c>
      <c r="G185" s="141"/>
      <c r="H185" s="141"/>
    </row>
    <row r="186" spans="1:8" ht="15.75" outlineLevel="7" x14ac:dyDescent="0.2">
      <c r="A186" s="24"/>
      <c r="B186" s="24"/>
      <c r="C186" s="9" t="s">
        <v>533</v>
      </c>
      <c r="D186" s="9"/>
      <c r="E186" s="51" t="s">
        <v>534</v>
      </c>
      <c r="F186" s="141">
        <f>F189+F187</f>
        <v>1902.25153</v>
      </c>
      <c r="G186" s="141"/>
      <c r="H186" s="141"/>
    </row>
    <row r="187" spans="1:8" ht="15.75" outlineLevel="7" x14ac:dyDescent="0.2">
      <c r="A187" s="24" t="s">
        <v>149</v>
      </c>
      <c r="B187" s="24" t="s">
        <v>160</v>
      </c>
      <c r="C187" s="9" t="s">
        <v>535</v>
      </c>
      <c r="D187" s="9"/>
      <c r="E187" s="51" t="s">
        <v>536</v>
      </c>
      <c r="F187" s="141">
        <f>F188</f>
        <v>1584.93</v>
      </c>
      <c r="G187" s="141"/>
      <c r="H187" s="141"/>
    </row>
    <row r="188" spans="1:8" ht="15.75" outlineLevel="7" x14ac:dyDescent="0.2">
      <c r="A188" s="22" t="s">
        <v>149</v>
      </c>
      <c r="B188" s="22" t="s">
        <v>160</v>
      </c>
      <c r="C188" s="14" t="s">
        <v>535</v>
      </c>
      <c r="D188" s="14" t="s">
        <v>28</v>
      </c>
      <c r="E188" s="19" t="s">
        <v>29</v>
      </c>
      <c r="F188" s="150">
        <v>1584.93</v>
      </c>
      <c r="G188" s="141"/>
      <c r="H188" s="141"/>
    </row>
    <row r="189" spans="1:8" ht="21.75" customHeight="1" outlineLevel="7" x14ac:dyDescent="0.2">
      <c r="A189" s="24" t="s">
        <v>149</v>
      </c>
      <c r="B189" s="24" t="s">
        <v>160</v>
      </c>
      <c r="C189" s="9" t="s">
        <v>535</v>
      </c>
      <c r="D189" s="9"/>
      <c r="E189" s="51" t="s">
        <v>768</v>
      </c>
      <c r="F189" s="141">
        <f>F190</f>
        <v>317.32153</v>
      </c>
      <c r="G189" s="141"/>
      <c r="H189" s="141"/>
    </row>
    <row r="190" spans="1:8" ht="15.75" outlineLevel="7" x14ac:dyDescent="0.2">
      <c r="A190" s="22" t="s">
        <v>149</v>
      </c>
      <c r="B190" s="22" t="s">
        <v>160</v>
      </c>
      <c r="C190" s="14" t="s">
        <v>535</v>
      </c>
      <c r="D190" s="14" t="s">
        <v>28</v>
      </c>
      <c r="E190" s="19" t="s">
        <v>29</v>
      </c>
      <c r="F190" s="150">
        <v>317.32153</v>
      </c>
      <c r="G190" s="141"/>
      <c r="H190" s="141"/>
    </row>
    <row r="191" spans="1:8" ht="15.75" outlineLevel="1" x14ac:dyDescent="0.2">
      <c r="A191" s="24" t="s">
        <v>149</v>
      </c>
      <c r="B191" s="24" t="s">
        <v>162</v>
      </c>
      <c r="C191" s="24"/>
      <c r="D191" s="24"/>
      <c r="E191" s="54" t="s">
        <v>163</v>
      </c>
      <c r="F191" s="141">
        <f>F192</f>
        <v>4656.8</v>
      </c>
      <c r="G191" s="141">
        <f t="shared" ref="G191:H192" si="79">G192</f>
        <v>4656.8</v>
      </c>
      <c r="H191" s="141">
        <f t="shared" si="79"/>
        <v>4656.8</v>
      </c>
    </row>
    <row r="192" spans="1:8" ht="32.25" customHeight="1" outlineLevel="2" x14ac:dyDescent="0.2">
      <c r="A192" s="24" t="s">
        <v>149</v>
      </c>
      <c r="B192" s="24" t="s">
        <v>162</v>
      </c>
      <c r="C192" s="24" t="s">
        <v>24</v>
      </c>
      <c r="D192" s="24"/>
      <c r="E192" s="54" t="s">
        <v>298</v>
      </c>
      <c r="F192" s="141">
        <f>F193</f>
        <v>4656.8</v>
      </c>
      <c r="G192" s="141">
        <f t="shared" si="79"/>
        <v>4656.8</v>
      </c>
      <c r="H192" s="141">
        <f t="shared" si="79"/>
        <v>4656.8</v>
      </c>
    </row>
    <row r="193" spans="1:8" ht="15.75" outlineLevel="3" x14ac:dyDescent="0.2">
      <c r="A193" s="24" t="s">
        <v>149</v>
      </c>
      <c r="B193" s="24" t="s">
        <v>162</v>
      </c>
      <c r="C193" s="24" t="s">
        <v>438</v>
      </c>
      <c r="D193" s="24"/>
      <c r="E193" s="54" t="s">
        <v>383</v>
      </c>
      <c r="F193" s="141">
        <f>F194+F197</f>
        <v>4656.8</v>
      </c>
      <c r="G193" s="141">
        <f t="shared" ref="G193:H193" si="80">G194+G197</f>
        <v>4656.8</v>
      </c>
      <c r="H193" s="141">
        <f t="shared" si="80"/>
        <v>4656.8</v>
      </c>
    </row>
    <row r="194" spans="1:8" ht="15.75" outlineLevel="4" x14ac:dyDescent="0.2">
      <c r="A194" s="24" t="s">
        <v>149</v>
      </c>
      <c r="B194" s="24" t="s">
        <v>162</v>
      </c>
      <c r="C194" s="24" t="s">
        <v>439</v>
      </c>
      <c r="D194" s="24"/>
      <c r="E194" s="54" t="s">
        <v>636</v>
      </c>
      <c r="F194" s="141">
        <f>F195</f>
        <v>839</v>
      </c>
      <c r="G194" s="141">
        <f t="shared" ref="G194:H195" si="81">G195</f>
        <v>839</v>
      </c>
      <c r="H194" s="141">
        <f t="shared" si="81"/>
        <v>839</v>
      </c>
    </row>
    <row r="195" spans="1:8" ht="16.5" customHeight="1" outlineLevel="5" x14ac:dyDescent="0.2">
      <c r="A195" s="24" t="s">
        <v>149</v>
      </c>
      <c r="B195" s="24" t="s">
        <v>162</v>
      </c>
      <c r="C195" s="159" t="s">
        <v>440</v>
      </c>
      <c r="D195" s="159"/>
      <c r="E195" s="178" t="s">
        <v>441</v>
      </c>
      <c r="F195" s="141">
        <f>F196</f>
        <v>839</v>
      </c>
      <c r="G195" s="141">
        <f t="shared" si="81"/>
        <v>839</v>
      </c>
      <c r="H195" s="141">
        <f t="shared" si="81"/>
        <v>839</v>
      </c>
    </row>
    <row r="196" spans="1:8" ht="15.75" outlineLevel="7" x14ac:dyDescent="0.2">
      <c r="A196" s="22" t="s">
        <v>149</v>
      </c>
      <c r="B196" s="22" t="s">
        <v>162</v>
      </c>
      <c r="C196" s="17" t="s">
        <v>440</v>
      </c>
      <c r="D196" s="17" t="s">
        <v>28</v>
      </c>
      <c r="E196" s="179" t="s">
        <v>29</v>
      </c>
      <c r="F196" s="12">
        <f>839</f>
        <v>839</v>
      </c>
      <c r="G196" s="12">
        <f>839</f>
        <v>839</v>
      </c>
      <c r="H196" s="12">
        <f>839</f>
        <v>839</v>
      </c>
    </row>
    <row r="197" spans="1:8" ht="15.75" outlineLevel="7" x14ac:dyDescent="0.2">
      <c r="A197" s="24" t="s">
        <v>149</v>
      </c>
      <c r="B197" s="24" t="s">
        <v>162</v>
      </c>
      <c r="C197" s="24" t="s">
        <v>451</v>
      </c>
      <c r="D197" s="24"/>
      <c r="E197" s="54" t="s">
        <v>647</v>
      </c>
      <c r="F197" s="141">
        <f>F198+F201+F203</f>
        <v>3817.8</v>
      </c>
      <c r="G197" s="141">
        <f t="shared" ref="G197:H197" si="82">G198+G201+G203</f>
        <v>3817.8</v>
      </c>
      <c r="H197" s="141">
        <f t="shared" si="82"/>
        <v>3817.8</v>
      </c>
    </row>
    <row r="198" spans="1:8" ht="15.75" outlineLevel="1" x14ac:dyDescent="0.2">
      <c r="A198" s="24" t="s">
        <v>149</v>
      </c>
      <c r="B198" s="24" t="s">
        <v>162</v>
      </c>
      <c r="C198" s="24" t="s">
        <v>452</v>
      </c>
      <c r="D198" s="24"/>
      <c r="E198" s="54" t="s">
        <v>40</v>
      </c>
      <c r="F198" s="141">
        <f>F199+F200</f>
        <v>2700</v>
      </c>
      <c r="G198" s="141">
        <f t="shared" ref="G198:H198" si="83">G199+G200</f>
        <v>2700</v>
      </c>
      <c r="H198" s="141">
        <f t="shared" si="83"/>
        <v>2700</v>
      </c>
    </row>
    <row r="199" spans="1:8" ht="15.75" outlineLevel="2" x14ac:dyDescent="0.2">
      <c r="A199" s="22" t="s">
        <v>149</v>
      </c>
      <c r="B199" s="22" t="s">
        <v>162</v>
      </c>
      <c r="C199" s="22" t="s">
        <v>452</v>
      </c>
      <c r="D199" s="22" t="s">
        <v>6</v>
      </c>
      <c r="E199" s="53" t="s">
        <v>7</v>
      </c>
      <c r="F199" s="150">
        <v>1500</v>
      </c>
      <c r="G199" s="156">
        <v>1500</v>
      </c>
      <c r="H199" s="156">
        <v>1500</v>
      </c>
    </row>
    <row r="200" spans="1:8" ht="15.75" outlineLevel="3" x14ac:dyDescent="0.2">
      <c r="A200" s="22" t="s">
        <v>149</v>
      </c>
      <c r="B200" s="22" t="s">
        <v>162</v>
      </c>
      <c r="C200" s="22" t="s">
        <v>452</v>
      </c>
      <c r="D200" s="22" t="s">
        <v>17</v>
      </c>
      <c r="E200" s="53" t="s">
        <v>18</v>
      </c>
      <c r="F200" s="150">
        <v>1200</v>
      </c>
      <c r="G200" s="156">
        <v>1200</v>
      </c>
      <c r="H200" s="156">
        <v>1200</v>
      </c>
    </row>
    <row r="201" spans="1:8" ht="20.25" customHeight="1" outlineLevel="4" x14ac:dyDescent="0.2">
      <c r="A201" s="24" t="s">
        <v>149</v>
      </c>
      <c r="B201" s="24" t="s">
        <v>162</v>
      </c>
      <c r="C201" s="24" t="s">
        <v>464</v>
      </c>
      <c r="D201" s="24"/>
      <c r="E201" s="54" t="s">
        <v>342</v>
      </c>
      <c r="F201" s="141">
        <f>F202</f>
        <v>765</v>
      </c>
      <c r="G201" s="141">
        <f t="shared" ref="G201:H201" si="84">G202</f>
        <v>765</v>
      </c>
      <c r="H201" s="141">
        <f t="shared" si="84"/>
        <v>765</v>
      </c>
    </row>
    <row r="202" spans="1:8" ht="31.5" outlineLevel="5" x14ac:dyDescent="0.2">
      <c r="A202" s="22" t="s">
        <v>149</v>
      </c>
      <c r="B202" s="22" t="s">
        <v>162</v>
      </c>
      <c r="C202" s="22" t="s">
        <v>464</v>
      </c>
      <c r="D202" s="22" t="s">
        <v>3</v>
      </c>
      <c r="E202" s="53" t="s">
        <v>4</v>
      </c>
      <c r="F202" s="150">
        <v>765</v>
      </c>
      <c r="G202" s="156">
        <v>765</v>
      </c>
      <c r="H202" s="156">
        <v>765</v>
      </c>
    </row>
    <row r="203" spans="1:8" s="157" customFormat="1" ht="23.25" customHeight="1" outlineLevel="7" x14ac:dyDescent="0.2">
      <c r="A203" s="24" t="s">
        <v>149</v>
      </c>
      <c r="B203" s="24" t="s">
        <v>162</v>
      </c>
      <c r="C203" s="24" t="s">
        <v>464</v>
      </c>
      <c r="D203" s="24"/>
      <c r="E203" s="54" t="s">
        <v>342</v>
      </c>
      <c r="F203" s="141">
        <f>F204</f>
        <v>352.8</v>
      </c>
      <c r="G203" s="141">
        <f t="shared" ref="G203:H203" si="85">G204</f>
        <v>352.8</v>
      </c>
      <c r="H203" s="141">
        <f t="shared" si="85"/>
        <v>352.8</v>
      </c>
    </row>
    <row r="204" spans="1:8" ht="31.5" outlineLevel="7" x14ac:dyDescent="0.2">
      <c r="A204" s="22" t="s">
        <v>149</v>
      </c>
      <c r="B204" s="22" t="s">
        <v>162</v>
      </c>
      <c r="C204" s="22" t="s">
        <v>464</v>
      </c>
      <c r="D204" s="22" t="s">
        <v>3</v>
      </c>
      <c r="E204" s="53" t="s">
        <v>4</v>
      </c>
      <c r="F204" s="150">
        <v>352.8</v>
      </c>
      <c r="G204" s="156">
        <v>352.8</v>
      </c>
      <c r="H204" s="156">
        <v>352.8</v>
      </c>
    </row>
    <row r="205" spans="1:8" ht="15.75" outlineLevel="7" x14ac:dyDescent="0.2">
      <c r="A205" s="24" t="s">
        <v>149</v>
      </c>
      <c r="B205" s="24" t="s">
        <v>164</v>
      </c>
      <c r="C205" s="22"/>
      <c r="D205" s="22"/>
      <c r="E205" s="155" t="s">
        <v>165</v>
      </c>
      <c r="F205" s="141">
        <f>F206+F227+F235+F247+F274</f>
        <v>584759.0149500001</v>
      </c>
      <c r="G205" s="141">
        <f t="shared" ref="G205:H205" si="86">G206+G227+G235+G247+G274</f>
        <v>581035.07778299996</v>
      </c>
      <c r="H205" s="141">
        <f t="shared" si="86"/>
        <v>457783.97778299998</v>
      </c>
    </row>
    <row r="206" spans="1:8" ht="15.75" outlineLevel="7" x14ac:dyDescent="0.2">
      <c r="A206" s="24" t="s">
        <v>149</v>
      </c>
      <c r="B206" s="24" t="s">
        <v>166</v>
      </c>
      <c r="C206" s="24"/>
      <c r="D206" s="24"/>
      <c r="E206" s="54" t="s">
        <v>167</v>
      </c>
      <c r="F206" s="141">
        <f>F207+F214+F222</f>
        <v>8702</v>
      </c>
      <c r="G206" s="141">
        <f t="shared" ref="G206:H206" si="87">G207+G214+G222</f>
        <v>8706.2999999999993</v>
      </c>
      <c r="H206" s="141">
        <f t="shared" si="87"/>
        <v>8706.2999999999993</v>
      </c>
    </row>
    <row r="207" spans="1:8" ht="35.25" customHeight="1" outlineLevel="7" x14ac:dyDescent="0.2">
      <c r="A207" s="24" t="s">
        <v>149</v>
      </c>
      <c r="B207" s="24" t="s">
        <v>166</v>
      </c>
      <c r="C207" s="24" t="s">
        <v>24</v>
      </c>
      <c r="D207" s="24"/>
      <c r="E207" s="54" t="s">
        <v>298</v>
      </c>
      <c r="F207" s="141">
        <f>F208</f>
        <v>5272</v>
      </c>
      <c r="G207" s="141">
        <f t="shared" ref="G207:H208" si="88">G208</f>
        <v>5276.3</v>
      </c>
      <c r="H207" s="141">
        <f t="shared" si="88"/>
        <v>5276.3</v>
      </c>
    </row>
    <row r="208" spans="1:8" ht="15.75" outlineLevel="4" x14ac:dyDescent="0.2">
      <c r="A208" s="24" t="s">
        <v>149</v>
      </c>
      <c r="B208" s="24" t="s">
        <v>166</v>
      </c>
      <c r="C208" s="24" t="s">
        <v>438</v>
      </c>
      <c r="D208" s="24"/>
      <c r="E208" s="54" t="s">
        <v>383</v>
      </c>
      <c r="F208" s="141">
        <f>F209</f>
        <v>5272</v>
      </c>
      <c r="G208" s="141">
        <f t="shared" si="88"/>
        <v>5276.3</v>
      </c>
      <c r="H208" s="141">
        <f t="shared" si="88"/>
        <v>5276.3</v>
      </c>
    </row>
    <row r="209" spans="1:8" ht="31.5" outlineLevel="2" x14ac:dyDescent="0.2">
      <c r="A209" s="24" t="s">
        <v>149</v>
      </c>
      <c r="B209" s="24" t="s">
        <v>166</v>
      </c>
      <c r="C209" s="24" t="s">
        <v>447</v>
      </c>
      <c r="D209" s="24"/>
      <c r="E209" s="54" t="s">
        <v>637</v>
      </c>
      <c r="F209" s="146">
        <f>F210+F212</f>
        <v>5272</v>
      </c>
      <c r="G209" s="146">
        <f t="shared" ref="G209:H209" si="89">G210+G212</f>
        <v>5276.3</v>
      </c>
      <c r="H209" s="146">
        <f t="shared" si="89"/>
        <v>5276.3</v>
      </c>
    </row>
    <row r="210" spans="1:8" s="157" customFormat="1" ht="31.5" outlineLevel="7" x14ac:dyDescent="0.2">
      <c r="A210" s="24" t="s">
        <v>149</v>
      </c>
      <c r="B210" s="24" t="s">
        <v>166</v>
      </c>
      <c r="C210" s="24" t="s">
        <v>449</v>
      </c>
      <c r="D210" s="24"/>
      <c r="E210" s="54" t="s">
        <v>257</v>
      </c>
      <c r="F210" s="141">
        <f>F211</f>
        <v>154.69999999999999</v>
      </c>
      <c r="G210" s="141">
        <f t="shared" ref="G210:H210" si="90">G211</f>
        <v>159</v>
      </c>
      <c r="H210" s="141">
        <f t="shared" si="90"/>
        <v>159</v>
      </c>
    </row>
    <row r="211" spans="1:8" ht="15.75" outlineLevel="5" x14ac:dyDescent="0.2">
      <c r="A211" s="22" t="s">
        <v>149</v>
      </c>
      <c r="B211" s="22" t="s">
        <v>166</v>
      </c>
      <c r="C211" s="22" t="s">
        <v>449</v>
      </c>
      <c r="D211" s="22" t="s">
        <v>28</v>
      </c>
      <c r="E211" s="53" t="s">
        <v>29</v>
      </c>
      <c r="F211" s="150">
        <v>154.69999999999999</v>
      </c>
      <c r="G211" s="150">
        <v>159</v>
      </c>
      <c r="H211" s="150">
        <v>159</v>
      </c>
    </row>
    <row r="212" spans="1:8" ht="15.75" outlineLevel="5" x14ac:dyDescent="0.2">
      <c r="A212" s="24" t="s">
        <v>149</v>
      </c>
      <c r="B212" s="24" t="s">
        <v>166</v>
      </c>
      <c r="C212" s="24" t="s">
        <v>450</v>
      </c>
      <c r="D212" s="24"/>
      <c r="E212" s="54" t="s">
        <v>258</v>
      </c>
      <c r="F212" s="141">
        <f>F213</f>
        <v>5117.3</v>
      </c>
      <c r="G212" s="141">
        <f t="shared" ref="G212:H212" si="91">G213</f>
        <v>5117.3</v>
      </c>
      <c r="H212" s="141">
        <f t="shared" si="91"/>
        <v>5117.3</v>
      </c>
    </row>
    <row r="213" spans="1:8" ht="15.75" outlineLevel="7" x14ac:dyDescent="0.2">
      <c r="A213" s="22" t="s">
        <v>149</v>
      </c>
      <c r="B213" s="22" t="s">
        <v>166</v>
      </c>
      <c r="C213" s="22" t="s">
        <v>450</v>
      </c>
      <c r="D213" s="22" t="s">
        <v>28</v>
      </c>
      <c r="E213" s="53" t="s">
        <v>29</v>
      </c>
      <c r="F213" s="150">
        <v>5117.3</v>
      </c>
      <c r="G213" s="156">
        <v>5117.3</v>
      </c>
      <c r="H213" s="156">
        <v>5117.3</v>
      </c>
    </row>
    <row r="214" spans="1:8" ht="15.75" outlineLevel="7" x14ac:dyDescent="0.2">
      <c r="A214" s="24" t="s">
        <v>149</v>
      </c>
      <c r="B214" s="24" t="s">
        <v>166</v>
      </c>
      <c r="C214" s="24" t="s">
        <v>41</v>
      </c>
      <c r="D214" s="24"/>
      <c r="E214" s="54" t="s">
        <v>300</v>
      </c>
      <c r="F214" s="141">
        <f>F215</f>
        <v>2450</v>
      </c>
      <c r="G214" s="141">
        <f t="shared" ref="G214:H214" si="92">G215</f>
        <v>2450</v>
      </c>
      <c r="H214" s="141">
        <f t="shared" si="92"/>
        <v>2450</v>
      </c>
    </row>
    <row r="215" spans="1:8" ht="15.75" outlineLevel="7" x14ac:dyDescent="0.2">
      <c r="A215" s="24" t="s">
        <v>149</v>
      </c>
      <c r="B215" s="24" t="s">
        <v>166</v>
      </c>
      <c r="C215" s="24" t="s">
        <v>42</v>
      </c>
      <c r="D215" s="24"/>
      <c r="E215" s="54" t="s">
        <v>364</v>
      </c>
      <c r="F215" s="141">
        <f>F216+F219</f>
        <v>2450</v>
      </c>
      <c r="G215" s="141">
        <f t="shared" ref="G215:H215" si="93">G216+G219</f>
        <v>2450</v>
      </c>
      <c r="H215" s="141">
        <f t="shared" si="93"/>
        <v>2450</v>
      </c>
    </row>
    <row r="216" spans="1:8" ht="31.5" outlineLevel="7" x14ac:dyDescent="0.2">
      <c r="A216" s="24" t="s">
        <v>149</v>
      </c>
      <c r="B216" s="24" t="s">
        <v>166</v>
      </c>
      <c r="C216" s="24" t="s">
        <v>362</v>
      </c>
      <c r="D216" s="24"/>
      <c r="E216" s="54" t="s">
        <v>650</v>
      </c>
      <c r="F216" s="141">
        <f>F217</f>
        <v>1470</v>
      </c>
      <c r="G216" s="141">
        <f t="shared" ref="G216:H217" si="94">G217</f>
        <v>1470</v>
      </c>
      <c r="H216" s="141">
        <f t="shared" si="94"/>
        <v>1470</v>
      </c>
    </row>
    <row r="217" spans="1:8" ht="15.75" outlineLevel="7" x14ac:dyDescent="0.2">
      <c r="A217" s="24" t="s">
        <v>149</v>
      </c>
      <c r="B217" s="24" t="s">
        <v>166</v>
      </c>
      <c r="C217" s="24" t="s">
        <v>472</v>
      </c>
      <c r="D217" s="24"/>
      <c r="E217" s="54" t="s">
        <v>43</v>
      </c>
      <c r="F217" s="141">
        <f>F218</f>
        <v>1470</v>
      </c>
      <c r="G217" s="141">
        <f t="shared" si="94"/>
        <v>1470</v>
      </c>
      <c r="H217" s="141">
        <f t="shared" si="94"/>
        <v>1470</v>
      </c>
    </row>
    <row r="218" spans="1:8" ht="15.75" outlineLevel="7" x14ac:dyDescent="0.2">
      <c r="A218" s="22" t="s">
        <v>149</v>
      </c>
      <c r="B218" s="22" t="s">
        <v>166</v>
      </c>
      <c r="C218" s="22" t="s">
        <v>472</v>
      </c>
      <c r="D218" s="22" t="s">
        <v>13</v>
      </c>
      <c r="E218" s="53" t="s">
        <v>14</v>
      </c>
      <c r="F218" s="150">
        <v>1470</v>
      </c>
      <c r="G218" s="150">
        <v>1470</v>
      </c>
      <c r="H218" s="150">
        <v>1470</v>
      </c>
    </row>
    <row r="219" spans="1:8" ht="16.5" customHeight="1" outlineLevel="7" x14ac:dyDescent="0.2">
      <c r="A219" s="24" t="s">
        <v>149</v>
      </c>
      <c r="B219" s="24" t="s">
        <v>166</v>
      </c>
      <c r="C219" s="24" t="s">
        <v>44</v>
      </c>
      <c r="D219" s="24"/>
      <c r="E219" s="54" t="s">
        <v>45</v>
      </c>
      <c r="F219" s="141">
        <f>F220</f>
        <v>980</v>
      </c>
      <c r="G219" s="141">
        <f t="shared" ref="G219:H220" si="95">G220</f>
        <v>980</v>
      </c>
      <c r="H219" s="141">
        <f t="shared" si="95"/>
        <v>980</v>
      </c>
    </row>
    <row r="220" spans="1:8" ht="15.75" outlineLevel="7" x14ac:dyDescent="0.2">
      <c r="A220" s="24" t="s">
        <v>149</v>
      </c>
      <c r="B220" s="24" t="s">
        <v>166</v>
      </c>
      <c r="C220" s="9" t="s">
        <v>473</v>
      </c>
      <c r="D220" s="9"/>
      <c r="E220" s="51" t="s">
        <v>46</v>
      </c>
      <c r="F220" s="141">
        <f>F221</f>
        <v>980</v>
      </c>
      <c r="G220" s="141">
        <f t="shared" si="95"/>
        <v>980</v>
      </c>
      <c r="H220" s="141">
        <f t="shared" si="95"/>
        <v>980</v>
      </c>
    </row>
    <row r="221" spans="1:8" ht="15.75" outlineLevel="7" x14ac:dyDescent="0.2">
      <c r="A221" s="22" t="s">
        <v>149</v>
      </c>
      <c r="B221" s="22" t="s">
        <v>166</v>
      </c>
      <c r="C221" s="14" t="s">
        <v>473</v>
      </c>
      <c r="D221" s="15" t="s">
        <v>13</v>
      </c>
      <c r="E221" s="19" t="s">
        <v>14</v>
      </c>
      <c r="F221" s="12">
        <v>980</v>
      </c>
      <c r="G221" s="12">
        <v>980</v>
      </c>
      <c r="H221" s="12">
        <v>980</v>
      </c>
    </row>
    <row r="222" spans="1:8" ht="33" customHeight="1" outlineLevel="7" x14ac:dyDescent="0.2">
      <c r="A222" s="24" t="s">
        <v>149</v>
      </c>
      <c r="B222" s="24" t="s">
        <v>166</v>
      </c>
      <c r="C222" s="24" t="s">
        <v>47</v>
      </c>
      <c r="D222" s="24"/>
      <c r="E222" s="54" t="s">
        <v>301</v>
      </c>
      <c r="F222" s="141">
        <f>F223</f>
        <v>980</v>
      </c>
      <c r="G222" s="141">
        <f t="shared" ref="G222:H225" si="96">G223</f>
        <v>980</v>
      </c>
      <c r="H222" s="141">
        <f t="shared" si="96"/>
        <v>980</v>
      </c>
    </row>
    <row r="223" spans="1:8" ht="15.75" outlineLevel="7" x14ac:dyDescent="0.2">
      <c r="A223" s="24" t="s">
        <v>149</v>
      </c>
      <c r="B223" s="24" t="s">
        <v>166</v>
      </c>
      <c r="C223" s="9" t="s">
        <v>51</v>
      </c>
      <c r="D223" s="9"/>
      <c r="E223" s="51" t="s">
        <v>364</v>
      </c>
      <c r="F223" s="141">
        <f>F224</f>
        <v>980</v>
      </c>
      <c r="G223" s="141">
        <f t="shared" si="96"/>
        <v>980</v>
      </c>
      <c r="H223" s="141">
        <f t="shared" si="96"/>
        <v>980</v>
      </c>
    </row>
    <row r="224" spans="1:8" ht="15.75" outlineLevel="7" x14ac:dyDescent="0.2">
      <c r="A224" s="24" t="s">
        <v>149</v>
      </c>
      <c r="B224" s="24" t="s">
        <v>166</v>
      </c>
      <c r="C224" s="9" t="s">
        <v>501</v>
      </c>
      <c r="D224" s="9"/>
      <c r="E224" s="51" t="s">
        <v>652</v>
      </c>
      <c r="F224" s="141">
        <f>F225</f>
        <v>980</v>
      </c>
      <c r="G224" s="141">
        <f t="shared" si="96"/>
        <v>980</v>
      </c>
      <c r="H224" s="141">
        <f t="shared" si="96"/>
        <v>980</v>
      </c>
    </row>
    <row r="225" spans="1:8" ht="15.75" outlineLevel="7" x14ac:dyDescent="0.2">
      <c r="A225" s="24" t="s">
        <v>149</v>
      </c>
      <c r="B225" s="24" t="s">
        <v>166</v>
      </c>
      <c r="C225" s="9" t="s">
        <v>503</v>
      </c>
      <c r="D225" s="9"/>
      <c r="E225" s="51" t="s">
        <v>60</v>
      </c>
      <c r="F225" s="141">
        <f>F226</f>
        <v>980</v>
      </c>
      <c r="G225" s="141">
        <f t="shared" si="96"/>
        <v>980</v>
      </c>
      <c r="H225" s="141">
        <f t="shared" si="96"/>
        <v>980</v>
      </c>
    </row>
    <row r="226" spans="1:8" ht="15.75" outlineLevel="7" x14ac:dyDescent="0.2">
      <c r="A226" s="22" t="s">
        <v>149</v>
      </c>
      <c r="B226" s="22" t="s">
        <v>166</v>
      </c>
      <c r="C226" s="14" t="s">
        <v>503</v>
      </c>
      <c r="D226" s="15" t="s">
        <v>28</v>
      </c>
      <c r="E226" s="19" t="s">
        <v>29</v>
      </c>
      <c r="F226" s="12">
        <v>980</v>
      </c>
      <c r="G226" s="12">
        <v>980</v>
      </c>
      <c r="H226" s="12">
        <v>980</v>
      </c>
    </row>
    <row r="227" spans="1:8" ht="15.75" outlineLevel="7" x14ac:dyDescent="0.2">
      <c r="A227" s="24" t="s">
        <v>149</v>
      </c>
      <c r="B227" s="24" t="s">
        <v>233</v>
      </c>
      <c r="C227" s="24"/>
      <c r="D227" s="24"/>
      <c r="E227" s="54" t="s">
        <v>234</v>
      </c>
      <c r="F227" s="141">
        <f>F228</f>
        <v>5390</v>
      </c>
      <c r="G227" s="141">
        <f t="shared" ref="G227:H229" si="97">G228</f>
        <v>5390</v>
      </c>
      <c r="H227" s="141">
        <f t="shared" si="97"/>
        <v>5390</v>
      </c>
    </row>
    <row r="228" spans="1:8" ht="33.75" customHeight="1" outlineLevel="7" x14ac:dyDescent="0.2">
      <c r="A228" s="24" t="s">
        <v>149</v>
      </c>
      <c r="B228" s="24" t="s">
        <v>233</v>
      </c>
      <c r="C228" s="24" t="s">
        <v>24</v>
      </c>
      <c r="D228" s="24"/>
      <c r="E228" s="54" t="s">
        <v>298</v>
      </c>
      <c r="F228" s="141">
        <f>F229</f>
        <v>5390</v>
      </c>
      <c r="G228" s="141">
        <f t="shared" si="97"/>
        <v>5390</v>
      </c>
      <c r="H228" s="141">
        <f t="shared" si="97"/>
        <v>5390</v>
      </c>
    </row>
    <row r="229" spans="1:8" ht="15.75" outlineLevel="7" x14ac:dyDescent="0.2">
      <c r="A229" s="24" t="s">
        <v>149</v>
      </c>
      <c r="B229" s="24" t="s">
        <v>233</v>
      </c>
      <c r="C229" s="24" t="s">
        <v>438</v>
      </c>
      <c r="D229" s="24"/>
      <c r="E229" s="54" t="s">
        <v>383</v>
      </c>
      <c r="F229" s="141">
        <f>F230</f>
        <v>5390</v>
      </c>
      <c r="G229" s="141">
        <f t="shared" si="97"/>
        <v>5390</v>
      </c>
      <c r="H229" s="141">
        <f t="shared" si="97"/>
        <v>5390</v>
      </c>
    </row>
    <row r="230" spans="1:8" ht="15.75" outlineLevel="7" x14ac:dyDescent="0.2">
      <c r="A230" s="24" t="s">
        <v>149</v>
      </c>
      <c r="B230" s="24" t="s">
        <v>233</v>
      </c>
      <c r="C230" s="9" t="s">
        <v>465</v>
      </c>
      <c r="D230" s="9"/>
      <c r="E230" s="51" t="s">
        <v>648</v>
      </c>
      <c r="F230" s="10">
        <f>F231+F233</f>
        <v>5390</v>
      </c>
      <c r="G230" s="10">
        <f t="shared" ref="G230:H230" si="98">G231+G233</f>
        <v>5390</v>
      </c>
      <c r="H230" s="10">
        <f t="shared" si="98"/>
        <v>5390</v>
      </c>
    </row>
    <row r="231" spans="1:8" ht="15.75" outlineLevel="7" x14ac:dyDescent="0.2">
      <c r="A231" s="24" t="s">
        <v>149</v>
      </c>
      <c r="B231" s="24" t="s">
        <v>233</v>
      </c>
      <c r="C231" s="9" t="s">
        <v>466</v>
      </c>
      <c r="D231" s="9"/>
      <c r="E231" s="51" t="s">
        <v>49</v>
      </c>
      <c r="F231" s="141">
        <f>F232</f>
        <v>1960</v>
      </c>
      <c r="G231" s="141">
        <f t="shared" ref="G231:H231" si="99">G232</f>
        <v>1960</v>
      </c>
      <c r="H231" s="141">
        <f t="shared" si="99"/>
        <v>1960</v>
      </c>
    </row>
    <row r="232" spans="1:8" ht="15.75" outlineLevel="7" x14ac:dyDescent="0.2">
      <c r="A232" s="22" t="s">
        <v>149</v>
      </c>
      <c r="B232" s="22" t="s">
        <v>233</v>
      </c>
      <c r="C232" s="14" t="s">
        <v>466</v>
      </c>
      <c r="D232" s="17" t="s">
        <v>6</v>
      </c>
      <c r="E232" s="19" t="s">
        <v>7</v>
      </c>
      <c r="F232" s="12">
        <v>1960</v>
      </c>
      <c r="G232" s="12">
        <v>1960</v>
      </c>
      <c r="H232" s="12">
        <v>1960</v>
      </c>
    </row>
    <row r="233" spans="1:8" ht="15.75" outlineLevel="7" x14ac:dyDescent="0.2">
      <c r="A233" s="24" t="s">
        <v>149</v>
      </c>
      <c r="B233" s="24" t="s">
        <v>233</v>
      </c>
      <c r="C233" s="24" t="s">
        <v>467</v>
      </c>
      <c r="D233" s="24"/>
      <c r="E233" s="54" t="s">
        <v>50</v>
      </c>
      <c r="F233" s="141">
        <f>F234</f>
        <v>3430</v>
      </c>
      <c r="G233" s="141">
        <f t="shared" ref="G233:H233" si="100">G234</f>
        <v>3430</v>
      </c>
      <c r="H233" s="141">
        <f t="shared" si="100"/>
        <v>3430</v>
      </c>
    </row>
    <row r="234" spans="1:8" ht="15.75" outlineLevel="7" x14ac:dyDescent="0.2">
      <c r="A234" s="22" t="s">
        <v>149</v>
      </c>
      <c r="B234" s="22" t="s">
        <v>233</v>
      </c>
      <c r="C234" s="22" t="s">
        <v>467</v>
      </c>
      <c r="D234" s="22" t="s">
        <v>6</v>
      </c>
      <c r="E234" s="53" t="s">
        <v>7</v>
      </c>
      <c r="F234" s="150">
        <v>3430</v>
      </c>
      <c r="G234" s="156">
        <v>3430</v>
      </c>
      <c r="H234" s="156">
        <v>3430</v>
      </c>
    </row>
    <row r="235" spans="1:8" ht="15.75" outlineLevel="7" x14ac:dyDescent="0.2">
      <c r="A235" s="24" t="s">
        <v>149</v>
      </c>
      <c r="B235" s="24" t="s">
        <v>168</v>
      </c>
      <c r="C235" s="24"/>
      <c r="D235" s="24"/>
      <c r="E235" s="54" t="s">
        <v>169</v>
      </c>
      <c r="F235" s="141">
        <f>F236+F242</f>
        <v>14838.3</v>
      </c>
      <c r="G235" s="141">
        <f t="shared" ref="G235:H235" si="101">G236+G242</f>
        <v>14838.3</v>
      </c>
      <c r="H235" s="141">
        <f t="shared" si="101"/>
        <v>14838.3</v>
      </c>
    </row>
    <row r="236" spans="1:8" ht="31.5" outlineLevel="7" x14ac:dyDescent="0.2">
      <c r="A236" s="24" t="s">
        <v>149</v>
      </c>
      <c r="B236" s="24" t="s">
        <v>168</v>
      </c>
      <c r="C236" s="24" t="s">
        <v>47</v>
      </c>
      <c r="D236" s="24"/>
      <c r="E236" s="54" t="s">
        <v>301</v>
      </c>
      <c r="F236" s="141">
        <f>F237</f>
        <v>8920</v>
      </c>
      <c r="G236" s="141">
        <f t="shared" ref="G236:H238" si="102">G237</f>
        <v>8920</v>
      </c>
      <c r="H236" s="141">
        <f t="shared" si="102"/>
        <v>8920</v>
      </c>
    </row>
    <row r="237" spans="1:8" ht="15.75" outlineLevel="7" x14ac:dyDescent="0.2">
      <c r="A237" s="24" t="s">
        <v>149</v>
      </c>
      <c r="B237" s="24" t="s">
        <v>168</v>
      </c>
      <c r="C237" s="9" t="s">
        <v>51</v>
      </c>
      <c r="D237" s="9"/>
      <c r="E237" s="51" t="s">
        <v>364</v>
      </c>
      <c r="F237" s="141">
        <f>F238</f>
        <v>8920</v>
      </c>
      <c r="G237" s="141">
        <f t="shared" si="102"/>
        <v>8920</v>
      </c>
      <c r="H237" s="141">
        <f t="shared" si="102"/>
        <v>8920</v>
      </c>
    </row>
    <row r="238" spans="1:8" ht="31.5" outlineLevel="7" x14ac:dyDescent="0.2">
      <c r="A238" s="24" t="s">
        <v>149</v>
      </c>
      <c r="B238" s="24" t="s">
        <v>168</v>
      </c>
      <c r="C238" s="9" t="s">
        <v>512</v>
      </c>
      <c r="D238" s="9"/>
      <c r="E238" s="51" t="s">
        <v>686</v>
      </c>
      <c r="F238" s="141">
        <f>F239</f>
        <v>8920</v>
      </c>
      <c r="G238" s="141">
        <f t="shared" si="102"/>
        <v>8920</v>
      </c>
      <c r="H238" s="141">
        <f t="shared" si="102"/>
        <v>8920</v>
      </c>
    </row>
    <row r="239" spans="1:8" ht="15.75" outlineLevel="7" x14ac:dyDescent="0.2">
      <c r="A239" s="24" t="s">
        <v>149</v>
      </c>
      <c r="B239" s="24" t="s">
        <v>168</v>
      </c>
      <c r="C239" s="9" t="s">
        <v>515</v>
      </c>
      <c r="D239" s="9"/>
      <c r="E239" s="51" t="s">
        <v>751</v>
      </c>
      <c r="F239" s="10">
        <f>F240+F241</f>
        <v>8920</v>
      </c>
      <c r="G239" s="10">
        <f t="shared" ref="G239:H239" si="103">G240+G241</f>
        <v>8920</v>
      </c>
      <c r="H239" s="10">
        <f t="shared" si="103"/>
        <v>8920</v>
      </c>
    </row>
    <row r="240" spans="1:8" ht="15.75" outlineLevel="7" x14ac:dyDescent="0.2">
      <c r="A240" s="22" t="s">
        <v>149</v>
      </c>
      <c r="B240" s="22" t="s">
        <v>168</v>
      </c>
      <c r="C240" s="14" t="s">
        <v>515</v>
      </c>
      <c r="D240" s="17" t="s">
        <v>6</v>
      </c>
      <c r="E240" s="19" t="s">
        <v>7</v>
      </c>
      <c r="F240" s="12">
        <f>3920+1580</f>
        <v>5500</v>
      </c>
      <c r="G240" s="12">
        <f t="shared" ref="G240:H240" si="104">3920+1580</f>
        <v>5500</v>
      </c>
      <c r="H240" s="12">
        <f t="shared" si="104"/>
        <v>5500</v>
      </c>
    </row>
    <row r="241" spans="1:8" ht="15.75" outlineLevel="7" x14ac:dyDescent="0.2">
      <c r="A241" s="22" t="s">
        <v>149</v>
      </c>
      <c r="B241" s="22" t="s">
        <v>168</v>
      </c>
      <c r="C241" s="14" t="s">
        <v>515</v>
      </c>
      <c r="D241" s="15" t="s">
        <v>13</v>
      </c>
      <c r="E241" s="19" t="s">
        <v>14</v>
      </c>
      <c r="F241" s="12">
        <f>5000-1580</f>
        <v>3420</v>
      </c>
      <c r="G241" s="12">
        <f t="shared" ref="G241:H241" si="105">5000-1580</f>
        <v>3420</v>
      </c>
      <c r="H241" s="12">
        <f t="shared" si="105"/>
        <v>3420</v>
      </c>
    </row>
    <row r="242" spans="1:8" ht="31.5" outlineLevel="7" x14ac:dyDescent="0.2">
      <c r="A242" s="24" t="s">
        <v>149</v>
      </c>
      <c r="B242" s="24" t="s">
        <v>168</v>
      </c>
      <c r="C242" s="24" t="s">
        <v>21</v>
      </c>
      <c r="D242" s="24"/>
      <c r="E242" s="54" t="s">
        <v>303</v>
      </c>
      <c r="F242" s="141">
        <f>F243</f>
        <v>5918.3</v>
      </c>
      <c r="G242" s="141">
        <f t="shared" ref="G242:H245" si="106">G243</f>
        <v>5918.3</v>
      </c>
      <c r="H242" s="141">
        <f t="shared" si="106"/>
        <v>5918.3</v>
      </c>
    </row>
    <row r="243" spans="1:8" ht="15.75" outlineLevel="7" x14ac:dyDescent="0.2">
      <c r="A243" s="24" t="s">
        <v>149</v>
      </c>
      <c r="B243" s="24" t="s">
        <v>168</v>
      </c>
      <c r="C243" s="9" t="s">
        <v>365</v>
      </c>
      <c r="D243" s="9"/>
      <c r="E243" s="51" t="s">
        <v>364</v>
      </c>
      <c r="F243" s="141">
        <f>F244</f>
        <v>5918.3</v>
      </c>
      <c r="G243" s="141">
        <f t="shared" si="106"/>
        <v>5918.3</v>
      </c>
      <c r="H243" s="141">
        <f t="shared" si="106"/>
        <v>5918.3</v>
      </c>
    </row>
    <row r="244" spans="1:8" ht="31.5" outlineLevel="7" x14ac:dyDescent="0.2">
      <c r="A244" s="24" t="s">
        <v>149</v>
      </c>
      <c r="B244" s="24" t="s">
        <v>168</v>
      </c>
      <c r="C244" s="24" t="s">
        <v>366</v>
      </c>
      <c r="D244" s="24"/>
      <c r="E244" s="54" t="s">
        <v>637</v>
      </c>
      <c r="F244" s="141">
        <f>F245</f>
        <v>5918.3</v>
      </c>
      <c r="G244" s="141">
        <f t="shared" si="106"/>
        <v>5918.3</v>
      </c>
      <c r="H244" s="141">
        <f t="shared" si="106"/>
        <v>5918.3</v>
      </c>
    </row>
    <row r="245" spans="1:8" ht="15.75" outlineLevel="7" x14ac:dyDescent="0.2">
      <c r="A245" s="24" t="s">
        <v>149</v>
      </c>
      <c r="B245" s="24" t="s">
        <v>168</v>
      </c>
      <c r="C245" s="24" t="s">
        <v>603</v>
      </c>
      <c r="D245" s="24"/>
      <c r="E245" s="54" t="s">
        <v>33</v>
      </c>
      <c r="F245" s="141">
        <f>F246</f>
        <v>5918.3</v>
      </c>
      <c r="G245" s="141">
        <f t="shared" si="106"/>
        <v>5918.3</v>
      </c>
      <c r="H245" s="141">
        <f t="shared" si="106"/>
        <v>5918.3</v>
      </c>
    </row>
    <row r="246" spans="1:8" ht="15.75" outlineLevel="7" x14ac:dyDescent="0.2">
      <c r="A246" s="22" t="s">
        <v>149</v>
      </c>
      <c r="B246" s="22" t="s">
        <v>168</v>
      </c>
      <c r="C246" s="22" t="s">
        <v>603</v>
      </c>
      <c r="D246" s="22" t="s">
        <v>28</v>
      </c>
      <c r="E246" s="53" t="s">
        <v>29</v>
      </c>
      <c r="F246" s="12">
        <f t="shared" ref="F246:G246" si="107">5918.3</f>
        <v>5918.3</v>
      </c>
      <c r="G246" s="12">
        <f t="shared" si="107"/>
        <v>5918.3</v>
      </c>
      <c r="H246" s="12">
        <f>5918.3</f>
        <v>5918.3</v>
      </c>
    </row>
    <row r="247" spans="1:8" ht="15.75" outlineLevel="7" x14ac:dyDescent="0.2">
      <c r="A247" s="24" t="s">
        <v>149</v>
      </c>
      <c r="B247" s="24" t="s">
        <v>170</v>
      </c>
      <c r="C247" s="24"/>
      <c r="D247" s="24"/>
      <c r="E247" s="54" t="s">
        <v>171</v>
      </c>
      <c r="F247" s="141">
        <f>F248+F266</f>
        <v>553748.71495000005</v>
      </c>
      <c r="G247" s="141">
        <f t="shared" ref="G247:H247" si="108">G248+G266</f>
        <v>550020.47778299998</v>
      </c>
      <c r="H247" s="141">
        <f t="shared" si="108"/>
        <v>426769.377783</v>
      </c>
    </row>
    <row r="248" spans="1:8" ht="31.5" outlineLevel="7" x14ac:dyDescent="0.2">
      <c r="A248" s="24" t="s">
        <v>149</v>
      </c>
      <c r="B248" s="24" t="s">
        <v>170</v>
      </c>
      <c r="C248" s="24" t="s">
        <v>47</v>
      </c>
      <c r="D248" s="24"/>
      <c r="E248" s="54" t="s">
        <v>301</v>
      </c>
      <c r="F248" s="141">
        <f>F249+F256</f>
        <v>553389.18903000001</v>
      </c>
      <c r="G248" s="141">
        <f t="shared" ref="G248:H248" si="109">G249+G256</f>
        <v>550020.47778299998</v>
      </c>
      <c r="H248" s="141">
        <f t="shared" si="109"/>
        <v>426769.377783</v>
      </c>
    </row>
    <row r="249" spans="1:8" ht="15.75" outlineLevel="7" x14ac:dyDescent="0.2">
      <c r="A249" s="24" t="s">
        <v>149</v>
      </c>
      <c r="B249" s="24" t="s">
        <v>170</v>
      </c>
      <c r="C249" s="9" t="s">
        <v>57</v>
      </c>
      <c r="D249" s="9"/>
      <c r="E249" s="51" t="s">
        <v>376</v>
      </c>
      <c r="F249" s="10">
        <f>F250</f>
        <v>160961.88903000002</v>
      </c>
      <c r="G249" s="10">
        <f t="shared" ref="G249:H249" si="110">G250</f>
        <v>212891.777783</v>
      </c>
      <c r="H249" s="10">
        <f t="shared" si="110"/>
        <v>79486.644450000007</v>
      </c>
    </row>
    <row r="250" spans="1:8" ht="15.75" outlineLevel="7" x14ac:dyDescent="0.2">
      <c r="A250" s="24" t="s">
        <v>149</v>
      </c>
      <c r="B250" s="24" t="s">
        <v>170</v>
      </c>
      <c r="C250" s="9" t="s">
        <v>486</v>
      </c>
      <c r="D250" s="9"/>
      <c r="E250" s="51" t="s">
        <v>487</v>
      </c>
      <c r="F250" s="10">
        <f>F251+F254</f>
        <v>160961.88903000002</v>
      </c>
      <c r="G250" s="10">
        <f t="shared" ref="G250:H250" si="111">G251+G254</f>
        <v>212891.777783</v>
      </c>
      <c r="H250" s="10">
        <f t="shared" si="111"/>
        <v>79486.644450000007</v>
      </c>
    </row>
    <row r="251" spans="1:8" ht="31.5" customHeight="1" outlineLevel="7" x14ac:dyDescent="0.2">
      <c r="A251" s="24" t="s">
        <v>149</v>
      </c>
      <c r="B251" s="24" t="s">
        <v>170</v>
      </c>
      <c r="C251" s="9" t="s">
        <v>488</v>
      </c>
      <c r="D251" s="9"/>
      <c r="E251" s="51" t="s">
        <v>746</v>
      </c>
      <c r="F251" s="141">
        <f>F252+F253</f>
        <v>19359.28903</v>
      </c>
      <c r="G251" s="141">
        <f t="shared" ref="G251:H251" si="112">G252+G253</f>
        <v>21289.177782999999</v>
      </c>
      <c r="H251" s="141">
        <f t="shared" si="112"/>
        <v>12955.844450000001</v>
      </c>
    </row>
    <row r="252" spans="1:8" ht="15.75" outlineLevel="7" x14ac:dyDescent="0.2">
      <c r="A252" s="22" t="s">
        <v>149</v>
      </c>
      <c r="B252" s="22" t="s">
        <v>170</v>
      </c>
      <c r="C252" s="14" t="s">
        <v>488</v>
      </c>
      <c r="D252" s="18" t="s">
        <v>38</v>
      </c>
      <c r="E252" s="53" t="s">
        <v>39</v>
      </c>
      <c r="F252" s="12">
        <v>8333.3333330000005</v>
      </c>
      <c r="G252" s="12">
        <v>8333.3333330000005</v>
      </c>
      <c r="H252" s="12"/>
    </row>
    <row r="253" spans="1:8" ht="15.75" outlineLevel="7" x14ac:dyDescent="0.2">
      <c r="A253" s="22" t="s">
        <v>149</v>
      </c>
      <c r="B253" s="22" t="s">
        <v>170</v>
      </c>
      <c r="C253" s="14" t="s">
        <v>488</v>
      </c>
      <c r="D253" s="15" t="s">
        <v>28</v>
      </c>
      <c r="E253" s="19" t="s">
        <v>29</v>
      </c>
      <c r="F253" s="12">
        <f>19359.28903-8333.333333</f>
        <v>11025.955696999999</v>
      </c>
      <c r="G253" s="12">
        <v>12955.844450000001</v>
      </c>
      <c r="H253" s="11">
        <v>12955.844450000001</v>
      </c>
    </row>
    <row r="254" spans="1:8" ht="36.75" customHeight="1" outlineLevel="7" x14ac:dyDescent="0.2">
      <c r="A254" s="24" t="s">
        <v>149</v>
      </c>
      <c r="B254" s="24" t="s">
        <v>170</v>
      </c>
      <c r="C254" s="9" t="s">
        <v>488</v>
      </c>
      <c r="D254" s="9"/>
      <c r="E254" s="51" t="s">
        <v>747</v>
      </c>
      <c r="F254" s="141">
        <f>F255</f>
        <v>141602.6</v>
      </c>
      <c r="G254" s="141">
        <f t="shared" ref="G254:H254" si="113">G255</f>
        <v>191602.6</v>
      </c>
      <c r="H254" s="141">
        <f t="shared" si="113"/>
        <v>66530.8</v>
      </c>
    </row>
    <row r="255" spans="1:8" ht="15.75" outlineLevel="7" x14ac:dyDescent="0.2">
      <c r="A255" s="22" t="s">
        <v>149</v>
      </c>
      <c r="B255" s="22" t="s">
        <v>170</v>
      </c>
      <c r="C255" s="14" t="s">
        <v>488</v>
      </c>
      <c r="D255" s="15" t="s">
        <v>28</v>
      </c>
      <c r="E255" s="19" t="s">
        <v>29</v>
      </c>
      <c r="F255" s="12">
        <v>141602.6</v>
      </c>
      <c r="G255" s="12">
        <v>191602.6</v>
      </c>
      <c r="H255" s="11">
        <v>66530.8</v>
      </c>
    </row>
    <row r="256" spans="1:8" ht="15.75" outlineLevel="7" x14ac:dyDescent="0.2">
      <c r="A256" s="24" t="s">
        <v>149</v>
      </c>
      <c r="B256" s="24" t="s">
        <v>170</v>
      </c>
      <c r="C256" s="9" t="s">
        <v>51</v>
      </c>
      <c r="D256" s="9"/>
      <c r="E256" s="51" t="s">
        <v>364</v>
      </c>
      <c r="F256" s="141">
        <f>F257+F260+F263</f>
        <v>392427.30000000005</v>
      </c>
      <c r="G256" s="141">
        <f t="shared" ref="G256:H256" si="114">G257+G260+G263</f>
        <v>337128.7</v>
      </c>
      <c r="H256" s="141">
        <f t="shared" si="114"/>
        <v>347282.73333299998</v>
      </c>
    </row>
    <row r="257" spans="1:8" ht="15.75" outlineLevel="7" x14ac:dyDescent="0.2">
      <c r="A257" s="24" t="s">
        <v>149</v>
      </c>
      <c r="B257" s="24" t="s">
        <v>170</v>
      </c>
      <c r="C257" s="9" t="s">
        <v>52</v>
      </c>
      <c r="D257" s="9"/>
      <c r="E257" s="51" t="s">
        <v>635</v>
      </c>
      <c r="F257" s="141">
        <f>F258</f>
        <v>54915.6</v>
      </c>
      <c r="G257" s="141">
        <f t="shared" ref="G257:H258" si="115">G258</f>
        <v>5000</v>
      </c>
      <c r="H257" s="141">
        <f t="shared" si="115"/>
        <v>21666.033332999999</v>
      </c>
    </row>
    <row r="258" spans="1:8" ht="31.5" outlineLevel="7" x14ac:dyDescent="0.2">
      <c r="A258" s="24" t="s">
        <v>149</v>
      </c>
      <c r="B258" s="24" t="s">
        <v>170</v>
      </c>
      <c r="C258" s="9" t="s">
        <v>496</v>
      </c>
      <c r="D258" s="9"/>
      <c r="E258" s="51" t="s">
        <v>738</v>
      </c>
      <c r="F258" s="141">
        <f>F259</f>
        <v>54915.6</v>
      </c>
      <c r="G258" s="141">
        <f t="shared" si="115"/>
        <v>5000</v>
      </c>
      <c r="H258" s="141">
        <f t="shared" si="115"/>
        <v>21666.033332999999</v>
      </c>
    </row>
    <row r="259" spans="1:8" ht="15.75" outlineLevel="7" x14ac:dyDescent="0.2">
      <c r="A259" s="22" t="s">
        <v>149</v>
      </c>
      <c r="B259" s="22" t="s">
        <v>170</v>
      </c>
      <c r="C259" s="14" t="s">
        <v>496</v>
      </c>
      <c r="D259" s="15" t="s">
        <v>28</v>
      </c>
      <c r="E259" s="19" t="s">
        <v>29</v>
      </c>
      <c r="F259" s="12">
        <f>53000+1915.6</f>
        <v>54915.6</v>
      </c>
      <c r="G259" s="12">
        <v>5000</v>
      </c>
      <c r="H259" s="11">
        <f>13332.7+8333.333333</f>
        <v>21666.033332999999</v>
      </c>
    </row>
    <row r="260" spans="1:8" ht="31.5" outlineLevel="7" x14ac:dyDescent="0.2">
      <c r="A260" s="24" t="s">
        <v>149</v>
      </c>
      <c r="B260" s="22" t="s">
        <v>170</v>
      </c>
      <c r="C260" s="24" t="s">
        <v>291</v>
      </c>
      <c r="D260" s="24"/>
      <c r="E260" s="54" t="s">
        <v>637</v>
      </c>
      <c r="F260" s="141">
        <f>F261</f>
        <v>137511.70000000001</v>
      </c>
      <c r="G260" s="141">
        <f t="shared" ref="G260:H261" si="116">G261</f>
        <v>118628.7</v>
      </c>
      <c r="H260" s="141">
        <f t="shared" si="116"/>
        <v>112116.7</v>
      </c>
    </row>
    <row r="261" spans="1:8" ht="15.75" outlineLevel="7" x14ac:dyDescent="0.2">
      <c r="A261" s="24" t="s">
        <v>149</v>
      </c>
      <c r="B261" s="24" t="s">
        <v>170</v>
      </c>
      <c r="C261" s="9" t="s">
        <v>500</v>
      </c>
      <c r="D261" s="9"/>
      <c r="E261" s="51" t="s">
        <v>292</v>
      </c>
      <c r="F261" s="141">
        <f>F262</f>
        <v>137511.70000000001</v>
      </c>
      <c r="G261" s="141">
        <f t="shared" si="116"/>
        <v>118628.7</v>
      </c>
      <c r="H261" s="141">
        <f t="shared" si="116"/>
        <v>112116.7</v>
      </c>
    </row>
    <row r="262" spans="1:8" ht="15.75" outlineLevel="7" x14ac:dyDescent="0.2">
      <c r="A262" s="22" t="s">
        <v>149</v>
      </c>
      <c r="B262" s="22" t="s">
        <v>170</v>
      </c>
      <c r="C262" s="14" t="s">
        <v>500</v>
      </c>
      <c r="D262" s="15" t="s">
        <v>28</v>
      </c>
      <c r="E262" s="19" t="s">
        <v>29</v>
      </c>
      <c r="F262" s="12">
        <v>137511.70000000001</v>
      </c>
      <c r="G262" s="12">
        <v>118628.7</v>
      </c>
      <c r="H262" s="11">
        <v>112116.7</v>
      </c>
    </row>
    <row r="263" spans="1:8" ht="15.75" outlineLevel="7" x14ac:dyDescent="0.2">
      <c r="A263" s="24" t="s">
        <v>149</v>
      </c>
      <c r="B263" s="24" t="s">
        <v>170</v>
      </c>
      <c r="C263" s="9" t="s">
        <v>509</v>
      </c>
      <c r="D263" s="9"/>
      <c r="E263" s="51" t="s">
        <v>653</v>
      </c>
      <c r="F263" s="141">
        <f>F264</f>
        <v>200000</v>
      </c>
      <c r="G263" s="141">
        <f t="shared" ref="G263:H264" si="117">G264</f>
        <v>213500</v>
      </c>
      <c r="H263" s="141">
        <f t="shared" si="117"/>
        <v>213500</v>
      </c>
    </row>
    <row r="264" spans="1:8" ht="15.75" outlineLevel="7" x14ac:dyDescent="0.2">
      <c r="A264" s="24" t="s">
        <v>149</v>
      </c>
      <c r="B264" s="24" t="s">
        <v>170</v>
      </c>
      <c r="C264" s="9" t="s">
        <v>511</v>
      </c>
      <c r="D264" s="9"/>
      <c r="E264" s="51" t="s">
        <v>53</v>
      </c>
      <c r="F264" s="141">
        <f>F265</f>
        <v>200000</v>
      </c>
      <c r="G264" s="141">
        <f t="shared" si="117"/>
        <v>213500</v>
      </c>
      <c r="H264" s="141">
        <f t="shared" si="117"/>
        <v>213500</v>
      </c>
    </row>
    <row r="265" spans="1:8" ht="15.75" outlineLevel="7" x14ac:dyDescent="0.2">
      <c r="A265" s="22" t="s">
        <v>149</v>
      </c>
      <c r="B265" s="22" t="s">
        <v>170</v>
      </c>
      <c r="C265" s="14" t="s">
        <v>511</v>
      </c>
      <c r="D265" s="15" t="s">
        <v>28</v>
      </c>
      <c r="E265" s="19" t="s">
        <v>29</v>
      </c>
      <c r="F265" s="12">
        <f>220000-20000</f>
        <v>200000</v>
      </c>
      <c r="G265" s="12">
        <f>233500-20000</f>
        <v>213500</v>
      </c>
      <c r="H265" s="12">
        <f>233500-20000</f>
        <v>213500</v>
      </c>
    </row>
    <row r="266" spans="1:8" ht="21" customHeight="1" outlineLevel="7" x14ac:dyDescent="0.2">
      <c r="A266" s="24" t="s">
        <v>149</v>
      </c>
      <c r="B266" s="24" t="s">
        <v>170</v>
      </c>
      <c r="C266" s="24" t="s">
        <v>26</v>
      </c>
      <c r="D266" s="24"/>
      <c r="E266" s="54" t="s">
        <v>310</v>
      </c>
      <c r="F266" s="141">
        <f>F267</f>
        <v>359.52592000000004</v>
      </c>
      <c r="G266" s="141"/>
      <c r="H266" s="141"/>
    </row>
    <row r="267" spans="1:8" ht="15.75" outlineLevel="7" x14ac:dyDescent="0.2">
      <c r="A267" s="24" t="s">
        <v>149</v>
      </c>
      <c r="B267" s="24" t="s">
        <v>170</v>
      </c>
      <c r="C267" s="24" t="s">
        <v>72</v>
      </c>
      <c r="D267" s="24"/>
      <c r="E267" s="54" t="s">
        <v>364</v>
      </c>
      <c r="F267" s="141">
        <f>F268</f>
        <v>359.52592000000004</v>
      </c>
      <c r="G267" s="141"/>
      <c r="H267" s="141"/>
    </row>
    <row r="268" spans="1:8" ht="15.75" outlineLevel="7" x14ac:dyDescent="0.2">
      <c r="A268" s="24" t="s">
        <v>149</v>
      </c>
      <c r="B268" s="24" t="s">
        <v>170</v>
      </c>
      <c r="C268" s="9" t="s">
        <v>73</v>
      </c>
      <c r="D268" s="9"/>
      <c r="E268" s="51" t="s">
        <v>636</v>
      </c>
      <c r="F268" s="141">
        <f>F269</f>
        <v>359.52592000000004</v>
      </c>
      <c r="G268" s="141"/>
      <c r="H268" s="141"/>
    </row>
    <row r="269" spans="1:8" ht="15.75" outlineLevel="7" x14ac:dyDescent="0.2">
      <c r="A269" s="24"/>
      <c r="B269" s="24"/>
      <c r="C269" s="9" t="s">
        <v>562</v>
      </c>
      <c r="D269" s="9"/>
      <c r="E269" s="56" t="s">
        <v>563</v>
      </c>
      <c r="F269" s="141">
        <f>F270+F272</f>
        <v>359.52592000000004</v>
      </c>
      <c r="G269" s="141"/>
      <c r="H269" s="141"/>
    </row>
    <row r="270" spans="1:8" ht="15.75" outlineLevel="7" x14ac:dyDescent="0.2">
      <c r="A270" s="24" t="s">
        <v>149</v>
      </c>
      <c r="B270" s="24" t="s">
        <v>170</v>
      </c>
      <c r="C270" s="9" t="s">
        <v>564</v>
      </c>
      <c r="D270" s="9"/>
      <c r="E270" s="51" t="s">
        <v>565</v>
      </c>
      <c r="F270" s="141">
        <f>F271</f>
        <v>227.30176</v>
      </c>
      <c r="G270" s="141"/>
      <c r="H270" s="141"/>
    </row>
    <row r="271" spans="1:8" ht="15.75" outlineLevel="4" x14ac:dyDescent="0.2">
      <c r="A271" s="22" t="s">
        <v>149</v>
      </c>
      <c r="B271" s="22" t="s">
        <v>170</v>
      </c>
      <c r="C271" s="14" t="s">
        <v>564</v>
      </c>
      <c r="D271" s="14" t="s">
        <v>28</v>
      </c>
      <c r="E271" s="19" t="s">
        <v>29</v>
      </c>
      <c r="F271" s="150">
        <v>227.30176</v>
      </c>
      <c r="G271" s="158"/>
      <c r="H271" s="158"/>
    </row>
    <row r="272" spans="1:8" ht="15.75" outlineLevel="5" x14ac:dyDescent="0.2">
      <c r="A272" s="24" t="s">
        <v>149</v>
      </c>
      <c r="B272" s="24" t="s">
        <v>170</v>
      </c>
      <c r="C272" s="9" t="s">
        <v>564</v>
      </c>
      <c r="D272" s="9"/>
      <c r="E272" s="51" t="s">
        <v>566</v>
      </c>
      <c r="F272" s="141">
        <f>F273</f>
        <v>132.22416000000001</v>
      </c>
      <c r="G272" s="141"/>
      <c r="H272" s="141"/>
    </row>
    <row r="273" spans="1:8" ht="15.75" outlineLevel="7" x14ac:dyDescent="0.2">
      <c r="A273" s="22" t="s">
        <v>149</v>
      </c>
      <c r="B273" s="22" t="s">
        <v>170</v>
      </c>
      <c r="C273" s="14" t="s">
        <v>564</v>
      </c>
      <c r="D273" s="14" t="s">
        <v>28</v>
      </c>
      <c r="E273" s="19" t="s">
        <v>29</v>
      </c>
      <c r="F273" s="150">
        <v>132.22416000000001</v>
      </c>
      <c r="G273" s="150"/>
      <c r="H273" s="150"/>
    </row>
    <row r="274" spans="1:8" ht="15.75" outlineLevel="7" x14ac:dyDescent="0.2">
      <c r="A274" s="24" t="s">
        <v>149</v>
      </c>
      <c r="B274" s="24" t="s">
        <v>172</v>
      </c>
      <c r="C274" s="24"/>
      <c r="D274" s="24"/>
      <c r="E274" s="54" t="s">
        <v>173</v>
      </c>
      <c r="F274" s="141">
        <f>F275+F280</f>
        <v>2080</v>
      </c>
      <c r="G274" s="141">
        <f t="shared" ref="G274:H274" si="118">G275+G280</f>
        <v>2080</v>
      </c>
      <c r="H274" s="141">
        <f t="shared" si="118"/>
        <v>2080</v>
      </c>
    </row>
    <row r="275" spans="1:8" ht="31.5" outlineLevel="7" x14ac:dyDescent="0.2">
      <c r="A275" s="24" t="s">
        <v>149</v>
      </c>
      <c r="B275" s="24" t="s">
        <v>172</v>
      </c>
      <c r="C275" s="24" t="s">
        <v>54</v>
      </c>
      <c r="D275" s="24"/>
      <c r="E275" s="54" t="s">
        <v>297</v>
      </c>
      <c r="F275" s="141">
        <f>F276</f>
        <v>980</v>
      </c>
      <c r="G275" s="141">
        <f t="shared" ref="G275:H278" si="119">G276</f>
        <v>980</v>
      </c>
      <c r="H275" s="141">
        <f t="shared" si="119"/>
        <v>980</v>
      </c>
    </row>
    <row r="276" spans="1:8" ht="15.75" outlineLevel="7" x14ac:dyDescent="0.2">
      <c r="A276" s="24" t="s">
        <v>149</v>
      </c>
      <c r="B276" s="24" t="s">
        <v>172</v>
      </c>
      <c r="C276" s="9" t="s">
        <v>95</v>
      </c>
      <c r="D276" s="9"/>
      <c r="E276" s="51" t="s">
        <v>383</v>
      </c>
      <c r="F276" s="141">
        <f>F277</f>
        <v>980</v>
      </c>
      <c r="G276" s="141">
        <f t="shared" si="119"/>
        <v>980</v>
      </c>
      <c r="H276" s="141">
        <f t="shared" si="119"/>
        <v>980</v>
      </c>
    </row>
    <row r="277" spans="1:8" ht="31.5" outlineLevel="7" x14ac:dyDescent="0.2">
      <c r="A277" s="24" t="s">
        <v>149</v>
      </c>
      <c r="B277" s="24" t="s">
        <v>172</v>
      </c>
      <c r="C277" s="9" t="s">
        <v>431</v>
      </c>
      <c r="D277" s="9"/>
      <c r="E277" s="51" t="s">
        <v>684</v>
      </c>
      <c r="F277" s="141">
        <f>F278</f>
        <v>980</v>
      </c>
      <c r="G277" s="141">
        <f t="shared" si="119"/>
        <v>980</v>
      </c>
      <c r="H277" s="141">
        <f t="shared" si="119"/>
        <v>980</v>
      </c>
    </row>
    <row r="278" spans="1:8" ht="15.75" outlineLevel="7" x14ac:dyDescent="0.2">
      <c r="A278" s="24" t="s">
        <v>149</v>
      </c>
      <c r="B278" s="24" t="s">
        <v>172</v>
      </c>
      <c r="C278" s="14" t="s">
        <v>435</v>
      </c>
      <c r="D278" s="14"/>
      <c r="E278" s="57" t="s">
        <v>672</v>
      </c>
      <c r="F278" s="141">
        <f>F279</f>
        <v>980</v>
      </c>
      <c r="G278" s="141">
        <f t="shared" si="119"/>
        <v>980</v>
      </c>
      <c r="H278" s="141">
        <f t="shared" si="119"/>
        <v>980</v>
      </c>
    </row>
    <row r="279" spans="1:8" ht="15.75" outlineLevel="7" x14ac:dyDescent="0.2">
      <c r="A279" s="22" t="s">
        <v>149</v>
      </c>
      <c r="B279" s="22" t="s">
        <v>172</v>
      </c>
      <c r="C279" s="14" t="s">
        <v>435</v>
      </c>
      <c r="D279" s="17" t="s">
        <v>6</v>
      </c>
      <c r="E279" s="19" t="s">
        <v>7</v>
      </c>
      <c r="F279" s="12">
        <v>980</v>
      </c>
      <c r="G279" s="12">
        <v>980</v>
      </c>
      <c r="H279" s="12">
        <v>980</v>
      </c>
    </row>
    <row r="280" spans="1:8" ht="15.75" outlineLevel="7" x14ac:dyDescent="0.2">
      <c r="A280" s="24" t="s">
        <v>149</v>
      </c>
      <c r="B280" s="24" t="s">
        <v>172</v>
      </c>
      <c r="C280" s="24" t="s">
        <v>41</v>
      </c>
      <c r="D280" s="24"/>
      <c r="E280" s="54" t="s">
        <v>300</v>
      </c>
      <c r="F280" s="141">
        <f>F281</f>
        <v>1100</v>
      </c>
      <c r="G280" s="141">
        <f t="shared" ref="G280:H283" si="120">G281</f>
        <v>1100</v>
      </c>
      <c r="H280" s="141">
        <f t="shared" si="120"/>
        <v>1100</v>
      </c>
    </row>
    <row r="281" spans="1:8" ht="15.75" outlineLevel="7" x14ac:dyDescent="0.2">
      <c r="A281" s="24" t="s">
        <v>149</v>
      </c>
      <c r="B281" s="24" t="s">
        <v>172</v>
      </c>
      <c r="C281" s="9" t="s">
        <v>42</v>
      </c>
      <c r="D281" s="9"/>
      <c r="E281" s="51" t="s">
        <v>364</v>
      </c>
      <c r="F281" s="141">
        <f>F282</f>
        <v>1100</v>
      </c>
      <c r="G281" s="141">
        <f t="shared" si="120"/>
        <v>1100</v>
      </c>
      <c r="H281" s="141">
        <f t="shared" si="120"/>
        <v>1100</v>
      </c>
    </row>
    <row r="282" spans="1:8" ht="31.5" outlineLevel="7" x14ac:dyDescent="0.2">
      <c r="A282" s="24" t="s">
        <v>149</v>
      </c>
      <c r="B282" s="24" t="s">
        <v>172</v>
      </c>
      <c r="C282" s="9" t="s">
        <v>362</v>
      </c>
      <c r="D282" s="9"/>
      <c r="E282" s="51" t="s">
        <v>650</v>
      </c>
      <c r="F282" s="141">
        <f>F283</f>
        <v>1100</v>
      </c>
      <c r="G282" s="141">
        <f t="shared" si="120"/>
        <v>1100</v>
      </c>
      <c r="H282" s="141">
        <f t="shared" si="120"/>
        <v>1100</v>
      </c>
    </row>
    <row r="283" spans="1:8" ht="15.75" outlineLevel="7" x14ac:dyDescent="0.2">
      <c r="A283" s="22" t="s">
        <v>149</v>
      </c>
      <c r="B283" s="22" t="s">
        <v>172</v>
      </c>
      <c r="C283" s="14" t="s">
        <v>470</v>
      </c>
      <c r="D283" s="14"/>
      <c r="E283" s="57" t="s">
        <v>471</v>
      </c>
      <c r="F283" s="141">
        <f>F284</f>
        <v>1100</v>
      </c>
      <c r="G283" s="141">
        <f t="shared" si="120"/>
        <v>1100</v>
      </c>
      <c r="H283" s="141">
        <f t="shared" si="120"/>
        <v>1100</v>
      </c>
    </row>
    <row r="284" spans="1:8" ht="15.75" outlineLevel="7" x14ac:dyDescent="0.2">
      <c r="A284" s="22" t="s">
        <v>149</v>
      </c>
      <c r="B284" s="22" t="s">
        <v>172</v>
      </c>
      <c r="C284" s="14" t="s">
        <v>470</v>
      </c>
      <c r="D284" s="15" t="s">
        <v>13</v>
      </c>
      <c r="E284" s="19" t="s">
        <v>14</v>
      </c>
      <c r="F284" s="12">
        <v>1100</v>
      </c>
      <c r="G284" s="12">
        <v>1100</v>
      </c>
      <c r="H284" s="12">
        <v>1100</v>
      </c>
    </row>
    <row r="285" spans="1:8" ht="15.75" outlineLevel="7" x14ac:dyDescent="0.2">
      <c r="A285" s="24" t="s">
        <v>149</v>
      </c>
      <c r="B285" s="24" t="s">
        <v>174</v>
      </c>
      <c r="C285" s="22"/>
      <c r="D285" s="22"/>
      <c r="E285" s="155" t="s">
        <v>175</v>
      </c>
      <c r="F285" s="141">
        <f>F286+F316+F411+F337</f>
        <v>588438.22586000012</v>
      </c>
      <c r="G285" s="141">
        <f>G286+G316+G411+G337</f>
        <v>453749.00375000003</v>
      </c>
      <c r="H285" s="141">
        <f>H286+H316+H411+H337</f>
        <v>392477.89999999997</v>
      </c>
    </row>
    <row r="286" spans="1:8" ht="15.75" outlineLevel="1" x14ac:dyDescent="0.2">
      <c r="A286" s="24" t="s">
        <v>149</v>
      </c>
      <c r="B286" s="24" t="s">
        <v>176</v>
      </c>
      <c r="C286" s="24"/>
      <c r="D286" s="24"/>
      <c r="E286" s="54" t="s">
        <v>177</v>
      </c>
      <c r="F286" s="141">
        <f>F287</f>
        <v>165864.93740000002</v>
      </c>
      <c r="G286" s="141">
        <f>G287</f>
        <v>164116.40375000003</v>
      </c>
      <c r="H286" s="141">
        <f t="shared" ref="H286" si="121">H287</f>
        <v>102271.29999999999</v>
      </c>
    </row>
    <row r="287" spans="1:8" ht="32.25" customHeight="1" outlineLevel="2" x14ac:dyDescent="0.2">
      <c r="A287" s="24" t="s">
        <v>149</v>
      </c>
      <c r="B287" s="24" t="s">
        <v>176</v>
      </c>
      <c r="C287" s="24" t="s">
        <v>47</v>
      </c>
      <c r="D287" s="24"/>
      <c r="E287" s="54" t="s">
        <v>301</v>
      </c>
      <c r="F287" s="141">
        <f>F288+F296+F302</f>
        <v>165864.93740000002</v>
      </c>
      <c r="G287" s="141">
        <f>G288+G296+G302</f>
        <v>164116.40375000003</v>
      </c>
      <c r="H287" s="141">
        <f t="shared" ref="H287" si="122">H288+H296+H302</f>
        <v>102271.29999999999</v>
      </c>
    </row>
    <row r="288" spans="1:8" ht="17.25" customHeight="1" outlineLevel="2" x14ac:dyDescent="0.2">
      <c r="A288" s="24" t="s">
        <v>149</v>
      </c>
      <c r="B288" s="24" t="s">
        <v>176</v>
      </c>
      <c r="C288" s="24" t="s">
        <v>48</v>
      </c>
      <c r="D288" s="24"/>
      <c r="E288" s="54" t="s">
        <v>369</v>
      </c>
      <c r="F288" s="141">
        <f>F289</f>
        <v>81316.037400000001</v>
      </c>
      <c r="G288" s="141">
        <f t="shared" ref="G288:H288" si="123">G289</f>
        <v>81124.203750000001</v>
      </c>
      <c r="H288" s="141">
        <f t="shared" si="123"/>
        <v>79436.2</v>
      </c>
    </row>
    <row r="289" spans="1:8" ht="17.25" customHeight="1" outlineLevel="2" x14ac:dyDescent="0.2">
      <c r="A289" s="24" t="s">
        <v>149</v>
      </c>
      <c r="B289" s="24" t="s">
        <v>176</v>
      </c>
      <c r="C289" s="24" t="s">
        <v>474</v>
      </c>
      <c r="D289" s="24"/>
      <c r="E289" s="54" t="s">
        <v>475</v>
      </c>
      <c r="F289" s="141">
        <f>F290+F292+F294</f>
        <v>81316.037400000001</v>
      </c>
      <c r="G289" s="141">
        <f t="shared" ref="G289:H289" si="124">G290+G292+G294</f>
        <v>81124.203750000001</v>
      </c>
      <c r="H289" s="141">
        <f t="shared" si="124"/>
        <v>79436.2</v>
      </c>
    </row>
    <row r="290" spans="1:8" ht="82.5" customHeight="1" outlineLevel="2" x14ac:dyDescent="0.2">
      <c r="A290" s="24" t="s">
        <v>149</v>
      </c>
      <c r="B290" s="24" t="s">
        <v>176</v>
      </c>
      <c r="C290" s="24" t="s">
        <v>476</v>
      </c>
      <c r="D290" s="24"/>
      <c r="E290" s="54" t="s">
        <v>664</v>
      </c>
      <c r="F290" s="141">
        <f>F291</f>
        <v>38865.300000000003</v>
      </c>
      <c r="G290" s="141"/>
      <c r="H290" s="141"/>
    </row>
    <row r="291" spans="1:8" ht="17.25" customHeight="1" outlineLevel="2" x14ac:dyDescent="0.2">
      <c r="A291" s="22" t="s">
        <v>149</v>
      </c>
      <c r="B291" s="22" t="s">
        <v>176</v>
      </c>
      <c r="C291" s="22" t="s">
        <v>476</v>
      </c>
      <c r="D291" s="22" t="s">
        <v>38</v>
      </c>
      <c r="E291" s="53" t="s">
        <v>39</v>
      </c>
      <c r="F291" s="150">
        <v>38865.300000000003</v>
      </c>
      <c r="G291" s="150"/>
      <c r="H291" s="150"/>
    </row>
    <row r="292" spans="1:8" ht="80.25" customHeight="1" outlineLevel="2" x14ac:dyDescent="0.2">
      <c r="A292" s="24" t="s">
        <v>149</v>
      </c>
      <c r="B292" s="24" t="s">
        <v>176</v>
      </c>
      <c r="C292" s="24" t="s">
        <v>476</v>
      </c>
      <c r="D292" s="24"/>
      <c r="E292" s="54" t="s">
        <v>761</v>
      </c>
      <c r="F292" s="141">
        <f>F293</f>
        <v>6376.4373999999998</v>
      </c>
      <c r="G292" s="141">
        <f t="shared" ref="G292" si="125">G293</f>
        <v>5508.80375</v>
      </c>
      <c r="H292" s="141"/>
    </row>
    <row r="293" spans="1:8" ht="17.25" customHeight="1" outlineLevel="2" x14ac:dyDescent="0.2">
      <c r="A293" s="22" t="s">
        <v>149</v>
      </c>
      <c r="B293" s="22" t="s">
        <v>176</v>
      </c>
      <c r="C293" s="22" t="s">
        <v>476</v>
      </c>
      <c r="D293" s="22" t="s">
        <v>38</v>
      </c>
      <c r="E293" s="53" t="s">
        <v>39</v>
      </c>
      <c r="F293" s="150">
        <v>6376.4373999999998</v>
      </c>
      <c r="G293" s="150">
        <v>5508.80375</v>
      </c>
      <c r="H293" s="150"/>
    </row>
    <row r="294" spans="1:8" ht="31.5" outlineLevel="2" x14ac:dyDescent="0.2">
      <c r="A294" s="24" t="s">
        <v>149</v>
      </c>
      <c r="B294" s="24" t="s">
        <v>176</v>
      </c>
      <c r="C294" s="24" t="s">
        <v>646</v>
      </c>
      <c r="D294" s="24"/>
      <c r="E294" s="54" t="s">
        <v>670</v>
      </c>
      <c r="F294" s="141">
        <f>F295</f>
        <v>36074.300000000003</v>
      </c>
      <c r="G294" s="141">
        <f t="shared" ref="G294:H294" si="126">G295</f>
        <v>75615.399999999994</v>
      </c>
      <c r="H294" s="141">
        <f t="shared" si="126"/>
        <v>79436.2</v>
      </c>
    </row>
    <row r="295" spans="1:8" ht="21.75" customHeight="1" outlineLevel="2" x14ac:dyDescent="0.2">
      <c r="A295" s="22" t="s">
        <v>149</v>
      </c>
      <c r="B295" s="22" t="s">
        <v>176</v>
      </c>
      <c r="C295" s="22" t="s">
        <v>646</v>
      </c>
      <c r="D295" s="22" t="s">
        <v>38</v>
      </c>
      <c r="E295" s="53" t="s">
        <v>39</v>
      </c>
      <c r="F295" s="150">
        <v>36074.300000000003</v>
      </c>
      <c r="G295" s="150">
        <v>75615.399999999994</v>
      </c>
      <c r="H295" s="150">
        <v>79436.2</v>
      </c>
    </row>
    <row r="296" spans="1:8" ht="17.25" customHeight="1" outlineLevel="2" x14ac:dyDescent="0.2">
      <c r="A296" s="24" t="s">
        <v>149</v>
      </c>
      <c r="B296" s="24" t="s">
        <v>176</v>
      </c>
      <c r="C296" s="24" t="s">
        <v>57</v>
      </c>
      <c r="D296" s="22"/>
      <c r="E296" s="54" t="s">
        <v>376</v>
      </c>
      <c r="F296" s="150">
        <f>F297</f>
        <v>71743.8</v>
      </c>
      <c r="G296" s="150">
        <f t="shared" ref="G296" si="127">G297</f>
        <v>70157.100000000006</v>
      </c>
      <c r="H296" s="150"/>
    </row>
    <row r="297" spans="1:8" ht="17.25" customHeight="1" outlineLevel="2" x14ac:dyDescent="0.2">
      <c r="A297" s="24" t="s">
        <v>149</v>
      </c>
      <c r="B297" s="24" t="s">
        <v>176</v>
      </c>
      <c r="C297" s="9" t="s">
        <v>489</v>
      </c>
      <c r="D297" s="9"/>
      <c r="E297" s="51" t="s">
        <v>380</v>
      </c>
      <c r="F297" s="150">
        <f>F298+F300</f>
        <v>71743.8</v>
      </c>
      <c r="G297" s="150">
        <f t="shared" ref="G297" si="128">G298+G300</f>
        <v>70157.100000000006</v>
      </c>
      <c r="H297" s="150"/>
    </row>
    <row r="298" spans="1:8" ht="46.5" customHeight="1" outlineLevel="2" x14ac:dyDescent="0.2">
      <c r="A298" s="24" t="s">
        <v>149</v>
      </c>
      <c r="B298" s="24" t="s">
        <v>176</v>
      </c>
      <c r="C298" s="24" t="s">
        <v>490</v>
      </c>
      <c r="D298" s="24"/>
      <c r="E298" s="54" t="s">
        <v>662</v>
      </c>
      <c r="F298" s="141">
        <f>F299</f>
        <v>21743.8</v>
      </c>
      <c r="G298" s="141">
        <f t="shared" ref="G298" si="129">G299</f>
        <v>20157.099999999999</v>
      </c>
      <c r="H298" s="141"/>
    </row>
    <row r="299" spans="1:8" ht="15.75" outlineLevel="2" x14ac:dyDescent="0.2">
      <c r="A299" s="22" t="s">
        <v>149</v>
      </c>
      <c r="B299" s="22" t="s">
        <v>176</v>
      </c>
      <c r="C299" s="22" t="s">
        <v>490</v>
      </c>
      <c r="D299" s="22" t="s">
        <v>28</v>
      </c>
      <c r="E299" s="53" t="s">
        <v>29</v>
      </c>
      <c r="F299" s="150">
        <v>21743.8</v>
      </c>
      <c r="G299" s="150">
        <v>20157.099999999999</v>
      </c>
      <c r="H299" s="150"/>
    </row>
    <row r="300" spans="1:8" ht="47.25" outlineLevel="2" x14ac:dyDescent="0.2">
      <c r="A300" s="24" t="s">
        <v>149</v>
      </c>
      <c r="B300" s="24" t="s">
        <v>176</v>
      </c>
      <c r="C300" s="24" t="s">
        <v>490</v>
      </c>
      <c r="D300" s="24"/>
      <c r="E300" s="54" t="s">
        <v>663</v>
      </c>
      <c r="F300" s="141">
        <f>F301</f>
        <v>50000</v>
      </c>
      <c r="G300" s="141">
        <f t="shared" ref="G300" si="130">G301</f>
        <v>50000</v>
      </c>
      <c r="H300" s="141"/>
    </row>
    <row r="301" spans="1:8" ht="17.25" customHeight="1" outlineLevel="2" x14ac:dyDescent="0.2">
      <c r="A301" s="22" t="s">
        <v>149</v>
      </c>
      <c r="B301" s="22" t="s">
        <v>176</v>
      </c>
      <c r="C301" s="22" t="s">
        <v>490</v>
      </c>
      <c r="D301" s="22" t="s">
        <v>28</v>
      </c>
      <c r="E301" s="53" t="s">
        <v>29</v>
      </c>
      <c r="F301" s="150">
        <v>50000</v>
      </c>
      <c r="G301" s="150">
        <v>50000</v>
      </c>
      <c r="H301" s="150"/>
    </row>
    <row r="302" spans="1:8" ht="15.75" outlineLevel="3" x14ac:dyDescent="0.2">
      <c r="A302" s="24" t="s">
        <v>149</v>
      </c>
      <c r="B302" s="24" t="s">
        <v>176</v>
      </c>
      <c r="C302" s="24" t="s">
        <v>51</v>
      </c>
      <c r="D302" s="24"/>
      <c r="E302" s="54" t="s">
        <v>364</v>
      </c>
      <c r="F302" s="141">
        <f>F303+F312</f>
        <v>12805.1</v>
      </c>
      <c r="G302" s="141">
        <f t="shared" ref="G302:H302" si="131">G303+G312</f>
        <v>12835.1</v>
      </c>
      <c r="H302" s="141">
        <f t="shared" si="131"/>
        <v>22835.1</v>
      </c>
    </row>
    <row r="303" spans="1:8" ht="15.75" outlineLevel="4" x14ac:dyDescent="0.2">
      <c r="A303" s="24" t="s">
        <v>149</v>
      </c>
      <c r="B303" s="24" t="s">
        <v>176</v>
      </c>
      <c r="C303" s="24" t="s">
        <v>52</v>
      </c>
      <c r="D303" s="24"/>
      <c r="E303" s="54" t="s">
        <v>635</v>
      </c>
      <c r="F303" s="141">
        <f>F304+F307+F310</f>
        <v>4305.1000000000004</v>
      </c>
      <c r="G303" s="141">
        <f t="shared" ref="G303:H303" si="132">G304+G307+G310</f>
        <v>4335.1000000000004</v>
      </c>
      <c r="H303" s="141">
        <f t="shared" si="132"/>
        <v>14335.1</v>
      </c>
    </row>
    <row r="304" spans="1:8" ht="31.5" outlineLevel="5" x14ac:dyDescent="0.2">
      <c r="A304" s="24" t="s">
        <v>149</v>
      </c>
      <c r="B304" s="24" t="s">
        <v>176</v>
      </c>
      <c r="C304" s="24" t="s">
        <v>492</v>
      </c>
      <c r="D304" s="24"/>
      <c r="E304" s="54" t="s">
        <v>56</v>
      </c>
      <c r="F304" s="141">
        <f>F305+F306</f>
        <v>4187.1000000000004</v>
      </c>
      <c r="G304" s="141">
        <f t="shared" ref="G304:H304" si="133">G305+G306</f>
        <v>4187.1000000000004</v>
      </c>
      <c r="H304" s="141">
        <f t="shared" si="133"/>
        <v>4187.1000000000004</v>
      </c>
    </row>
    <row r="305" spans="1:8" ht="15.75" outlineLevel="5" x14ac:dyDescent="0.2">
      <c r="A305" s="22" t="s">
        <v>149</v>
      </c>
      <c r="B305" s="22" t="s">
        <v>176</v>
      </c>
      <c r="C305" s="22" t="s">
        <v>492</v>
      </c>
      <c r="D305" s="22" t="s">
        <v>6</v>
      </c>
      <c r="E305" s="53" t="s">
        <v>7</v>
      </c>
      <c r="F305" s="150">
        <v>3187.1</v>
      </c>
      <c r="G305" s="156">
        <v>3187.1</v>
      </c>
      <c r="H305" s="156">
        <v>3187.1</v>
      </c>
    </row>
    <row r="306" spans="1:8" ht="15.75" outlineLevel="5" x14ac:dyDescent="0.2">
      <c r="A306" s="22" t="s">
        <v>149</v>
      </c>
      <c r="B306" s="22" t="s">
        <v>176</v>
      </c>
      <c r="C306" s="22" t="s">
        <v>492</v>
      </c>
      <c r="D306" s="22" t="s">
        <v>28</v>
      </c>
      <c r="E306" s="53" t="s">
        <v>29</v>
      </c>
      <c r="F306" s="150">
        <v>1000</v>
      </c>
      <c r="G306" s="156">
        <v>1000</v>
      </c>
      <c r="H306" s="156">
        <v>1000</v>
      </c>
    </row>
    <row r="307" spans="1:8" ht="15.75" outlineLevel="7" x14ac:dyDescent="0.2">
      <c r="A307" s="24" t="s">
        <v>149</v>
      </c>
      <c r="B307" s="24" t="s">
        <v>176</v>
      </c>
      <c r="C307" s="24" t="s">
        <v>493</v>
      </c>
      <c r="D307" s="24"/>
      <c r="E307" s="54" t="s">
        <v>124</v>
      </c>
      <c r="F307" s="141">
        <f>F308+F309</f>
        <v>98</v>
      </c>
      <c r="G307" s="141">
        <f t="shared" ref="G307:H307" si="134">G308+G309</f>
        <v>98</v>
      </c>
      <c r="H307" s="141">
        <f t="shared" si="134"/>
        <v>10098</v>
      </c>
    </row>
    <row r="308" spans="1:8" ht="15.75" outlineLevel="7" x14ac:dyDescent="0.2">
      <c r="A308" s="22" t="s">
        <v>149</v>
      </c>
      <c r="B308" s="22" t="s">
        <v>176</v>
      </c>
      <c r="C308" s="22" t="s">
        <v>493</v>
      </c>
      <c r="D308" s="22" t="s">
        <v>6</v>
      </c>
      <c r="E308" s="53" t="s">
        <v>7</v>
      </c>
      <c r="F308" s="150">
        <v>98</v>
      </c>
      <c r="G308" s="150">
        <v>98</v>
      </c>
      <c r="H308" s="150">
        <v>98</v>
      </c>
    </row>
    <row r="309" spans="1:8" ht="15.75" outlineLevel="7" x14ac:dyDescent="0.2">
      <c r="A309" s="22" t="s">
        <v>149</v>
      </c>
      <c r="B309" s="22" t="s">
        <v>176</v>
      </c>
      <c r="C309" s="22" t="s">
        <v>493</v>
      </c>
      <c r="D309" s="22" t="s">
        <v>28</v>
      </c>
      <c r="E309" s="53" t="s">
        <v>29</v>
      </c>
      <c r="F309" s="150"/>
      <c r="G309" s="150"/>
      <c r="H309" s="150">
        <v>10000</v>
      </c>
    </row>
    <row r="310" spans="1:8" ht="31.5" outlineLevel="7" x14ac:dyDescent="0.2">
      <c r="A310" s="24" t="s">
        <v>149</v>
      </c>
      <c r="B310" s="24" t="s">
        <v>176</v>
      </c>
      <c r="C310" s="24" t="s">
        <v>497</v>
      </c>
      <c r="D310" s="24"/>
      <c r="E310" s="54" t="s">
        <v>118</v>
      </c>
      <c r="F310" s="141">
        <f>F311</f>
        <v>20</v>
      </c>
      <c r="G310" s="141">
        <f t="shared" ref="G310:H310" si="135">G311</f>
        <v>50</v>
      </c>
      <c r="H310" s="141">
        <f t="shared" si="135"/>
        <v>50</v>
      </c>
    </row>
    <row r="311" spans="1:8" ht="15.75" outlineLevel="7" x14ac:dyDescent="0.2">
      <c r="A311" s="22" t="s">
        <v>149</v>
      </c>
      <c r="B311" s="22" t="s">
        <v>176</v>
      </c>
      <c r="C311" s="22" t="s">
        <v>497</v>
      </c>
      <c r="D311" s="22" t="s">
        <v>28</v>
      </c>
      <c r="E311" s="53" t="s">
        <v>29</v>
      </c>
      <c r="F311" s="150">
        <v>20</v>
      </c>
      <c r="G311" s="156">
        <v>50</v>
      </c>
      <c r="H311" s="156">
        <v>50</v>
      </c>
    </row>
    <row r="312" spans="1:8" ht="31.5" outlineLevel="7" x14ac:dyDescent="0.2">
      <c r="A312" s="24" t="s">
        <v>149</v>
      </c>
      <c r="B312" s="24" t="s">
        <v>176</v>
      </c>
      <c r="C312" s="24" t="s">
        <v>512</v>
      </c>
      <c r="D312" s="22"/>
      <c r="E312" s="54" t="s">
        <v>685</v>
      </c>
      <c r="F312" s="141">
        <f>F313</f>
        <v>8500</v>
      </c>
      <c r="G312" s="141">
        <f t="shared" ref="G312:H312" si="136">G313</f>
        <v>8500</v>
      </c>
      <c r="H312" s="141">
        <f t="shared" si="136"/>
        <v>8500</v>
      </c>
    </row>
    <row r="313" spans="1:8" ht="15.75" outlineLevel="5" x14ac:dyDescent="0.2">
      <c r="A313" s="24" t="s">
        <v>149</v>
      </c>
      <c r="B313" s="24" t="s">
        <v>176</v>
      </c>
      <c r="C313" s="24" t="s">
        <v>514</v>
      </c>
      <c r="D313" s="24"/>
      <c r="E313" s="54" t="s">
        <v>123</v>
      </c>
      <c r="F313" s="141">
        <f>F314+F315</f>
        <v>8500</v>
      </c>
      <c r="G313" s="141">
        <f t="shared" ref="G313:H313" si="137">G314+G315</f>
        <v>8500</v>
      </c>
      <c r="H313" s="141">
        <f t="shared" si="137"/>
        <v>8500</v>
      </c>
    </row>
    <row r="314" spans="1:8" ht="15.75" outlineLevel="7" x14ac:dyDescent="0.2">
      <c r="A314" s="22" t="s">
        <v>149</v>
      </c>
      <c r="B314" s="22" t="s">
        <v>176</v>
      </c>
      <c r="C314" s="22" t="s">
        <v>514</v>
      </c>
      <c r="D314" s="22" t="s">
        <v>6</v>
      </c>
      <c r="E314" s="53" t="s">
        <v>7</v>
      </c>
      <c r="F314" s="150">
        <v>1500</v>
      </c>
      <c r="G314" s="156">
        <v>1500</v>
      </c>
      <c r="H314" s="156">
        <v>1500</v>
      </c>
    </row>
    <row r="315" spans="1:8" ht="15.75" outlineLevel="7" x14ac:dyDescent="0.2">
      <c r="A315" s="22" t="s">
        <v>149</v>
      </c>
      <c r="B315" s="22" t="s">
        <v>176</v>
      </c>
      <c r="C315" s="22" t="s">
        <v>514</v>
      </c>
      <c r="D315" s="22" t="s">
        <v>28</v>
      </c>
      <c r="E315" s="53" t="s">
        <v>29</v>
      </c>
      <c r="F315" s="150">
        <v>7000</v>
      </c>
      <c r="G315" s="156">
        <v>7000</v>
      </c>
      <c r="H315" s="156">
        <v>7000</v>
      </c>
    </row>
    <row r="316" spans="1:8" ht="15.75" outlineLevel="1" x14ac:dyDescent="0.2">
      <c r="A316" s="24" t="s">
        <v>149</v>
      </c>
      <c r="B316" s="24" t="s">
        <v>178</v>
      </c>
      <c r="C316" s="24"/>
      <c r="D316" s="24"/>
      <c r="E316" s="54" t="s">
        <v>179</v>
      </c>
      <c r="F316" s="141">
        <f>F317+F329</f>
        <v>14649.594649999999</v>
      </c>
      <c r="G316" s="141">
        <f>G317+G329</f>
        <v>14371.9</v>
      </c>
      <c r="H316" s="141">
        <f>H317+H329</f>
        <v>14371.9</v>
      </c>
    </row>
    <row r="317" spans="1:8" ht="15.75" customHeight="1" outlineLevel="2" x14ac:dyDescent="0.2">
      <c r="A317" s="24" t="s">
        <v>149</v>
      </c>
      <c r="B317" s="24" t="s">
        <v>178</v>
      </c>
      <c r="C317" s="24" t="s">
        <v>47</v>
      </c>
      <c r="D317" s="24"/>
      <c r="E317" s="54" t="s">
        <v>301</v>
      </c>
      <c r="F317" s="141">
        <f>F318</f>
        <v>14371.9</v>
      </c>
      <c r="G317" s="141">
        <f t="shared" ref="G317:H317" si="138">G318</f>
        <v>14371.9</v>
      </c>
      <c r="H317" s="141">
        <f t="shared" si="138"/>
        <v>14371.9</v>
      </c>
    </row>
    <row r="318" spans="1:8" ht="15.75" outlineLevel="3" x14ac:dyDescent="0.2">
      <c r="A318" s="24" t="s">
        <v>149</v>
      </c>
      <c r="B318" s="24" t="s">
        <v>178</v>
      </c>
      <c r="C318" s="9" t="s">
        <v>51</v>
      </c>
      <c r="D318" s="9"/>
      <c r="E318" s="51" t="s">
        <v>364</v>
      </c>
      <c r="F318" s="141">
        <f>F319+F323</f>
        <v>14371.9</v>
      </c>
      <c r="G318" s="141">
        <f>G319+G323</f>
        <v>14371.9</v>
      </c>
      <c r="H318" s="141">
        <f>H319+H323</f>
        <v>14371.9</v>
      </c>
    </row>
    <row r="319" spans="1:8" ht="15.75" outlineLevel="3" x14ac:dyDescent="0.2">
      <c r="A319" s="24" t="s">
        <v>149</v>
      </c>
      <c r="B319" s="24" t="s">
        <v>178</v>
      </c>
      <c r="C319" s="9" t="s">
        <v>52</v>
      </c>
      <c r="D319" s="9"/>
      <c r="E319" s="51" t="s">
        <v>635</v>
      </c>
      <c r="F319" s="141">
        <f>F320</f>
        <v>3500</v>
      </c>
      <c r="G319" s="141">
        <f t="shared" ref="G319:H319" si="139">G320</f>
        <v>3500</v>
      </c>
      <c r="H319" s="141">
        <f t="shared" si="139"/>
        <v>3500</v>
      </c>
    </row>
    <row r="320" spans="1:8" ht="15.75" outlineLevel="3" x14ac:dyDescent="0.2">
      <c r="A320" s="24" t="s">
        <v>149</v>
      </c>
      <c r="B320" s="24" t="s">
        <v>178</v>
      </c>
      <c r="C320" s="9" t="s">
        <v>495</v>
      </c>
      <c r="D320" s="9"/>
      <c r="E320" s="51" t="s">
        <v>273</v>
      </c>
      <c r="F320" s="141">
        <f>F322+F321</f>
        <v>3500</v>
      </c>
      <c r="G320" s="141">
        <f>G322+G321</f>
        <v>3500</v>
      </c>
      <c r="H320" s="141">
        <f>H322+H321</f>
        <v>3500</v>
      </c>
    </row>
    <row r="321" spans="1:8" ht="15.75" outlineLevel="3" x14ac:dyDescent="0.2">
      <c r="A321" s="22" t="s">
        <v>149</v>
      </c>
      <c r="B321" s="22" t="s">
        <v>178</v>
      </c>
      <c r="C321" s="22" t="s">
        <v>495</v>
      </c>
      <c r="D321" s="22" t="s">
        <v>6</v>
      </c>
      <c r="E321" s="53" t="s">
        <v>7</v>
      </c>
      <c r="F321" s="150">
        <v>2000</v>
      </c>
      <c r="G321" s="12">
        <f>2000+1500</f>
        <v>3500</v>
      </c>
      <c r="H321" s="12">
        <f>2000+1500</f>
        <v>3500</v>
      </c>
    </row>
    <row r="322" spans="1:8" ht="15.75" outlineLevel="3" x14ac:dyDescent="0.2">
      <c r="A322" s="22" t="s">
        <v>149</v>
      </c>
      <c r="B322" s="22" t="s">
        <v>178</v>
      </c>
      <c r="C322" s="22" t="s">
        <v>495</v>
      </c>
      <c r="D322" s="22" t="s">
        <v>28</v>
      </c>
      <c r="E322" s="53" t="s">
        <v>29</v>
      </c>
      <c r="F322" s="150">
        <v>1500</v>
      </c>
      <c r="G322" s="150"/>
      <c r="H322" s="150"/>
    </row>
    <row r="323" spans="1:8" ht="15.75" outlineLevel="4" x14ac:dyDescent="0.2">
      <c r="A323" s="24" t="s">
        <v>149</v>
      </c>
      <c r="B323" s="24" t="s">
        <v>178</v>
      </c>
      <c r="C323" s="9" t="s">
        <v>506</v>
      </c>
      <c r="D323" s="9"/>
      <c r="E323" s="51" t="s">
        <v>654</v>
      </c>
      <c r="F323" s="141">
        <f>F324+F327</f>
        <v>10871.9</v>
      </c>
      <c r="G323" s="141">
        <f>G324+G327</f>
        <v>10871.9</v>
      </c>
      <c r="H323" s="141">
        <f>H324+H327</f>
        <v>10871.9</v>
      </c>
    </row>
    <row r="324" spans="1:8" ht="51" customHeight="1" outlineLevel="5" x14ac:dyDescent="0.2">
      <c r="A324" s="24" t="s">
        <v>149</v>
      </c>
      <c r="B324" s="24" t="s">
        <v>178</v>
      </c>
      <c r="C324" s="9" t="s">
        <v>507</v>
      </c>
      <c r="D324" s="9"/>
      <c r="E324" s="51" t="s">
        <v>58</v>
      </c>
      <c r="F324" s="141">
        <f>F325+F326</f>
        <v>5408</v>
      </c>
      <c r="G324" s="141">
        <f t="shared" ref="G324:H324" si="140">G325+G326</f>
        <v>5408</v>
      </c>
      <c r="H324" s="141">
        <f t="shared" si="140"/>
        <v>5408</v>
      </c>
    </row>
    <row r="325" spans="1:8" ht="15.75" outlineLevel="5" x14ac:dyDescent="0.2">
      <c r="A325" s="22" t="s">
        <v>149</v>
      </c>
      <c r="B325" s="22" t="s">
        <v>178</v>
      </c>
      <c r="C325" s="22" t="s">
        <v>507</v>
      </c>
      <c r="D325" s="22" t="s">
        <v>6</v>
      </c>
      <c r="E325" s="53" t="s">
        <v>7</v>
      </c>
      <c r="F325" s="150">
        <f>1274+1500</f>
        <v>2774</v>
      </c>
      <c r="G325" s="150">
        <f t="shared" ref="G325:H325" si="141">1274+1500</f>
        <v>2774</v>
      </c>
      <c r="H325" s="150">
        <f t="shared" si="141"/>
        <v>2774</v>
      </c>
    </row>
    <row r="326" spans="1:8" ht="15.75" outlineLevel="5" x14ac:dyDescent="0.2">
      <c r="A326" s="22" t="s">
        <v>149</v>
      </c>
      <c r="B326" s="22" t="s">
        <v>178</v>
      </c>
      <c r="C326" s="22" t="s">
        <v>507</v>
      </c>
      <c r="D326" s="22" t="s">
        <v>28</v>
      </c>
      <c r="E326" s="53" t="s">
        <v>29</v>
      </c>
      <c r="F326" s="150">
        <v>2634</v>
      </c>
      <c r="G326" s="156">
        <v>2634</v>
      </c>
      <c r="H326" s="156">
        <v>2634</v>
      </c>
    </row>
    <row r="327" spans="1:8" s="153" customFormat="1" ht="15.75" outlineLevel="7" x14ac:dyDescent="0.2">
      <c r="A327" s="24" t="s">
        <v>149</v>
      </c>
      <c r="B327" s="24" t="s">
        <v>178</v>
      </c>
      <c r="C327" s="9" t="s">
        <v>508</v>
      </c>
      <c r="D327" s="9"/>
      <c r="E327" s="51" t="s">
        <v>324</v>
      </c>
      <c r="F327" s="141">
        <f>F328</f>
        <v>5463.9</v>
      </c>
      <c r="G327" s="141">
        <f t="shared" ref="G327:H327" si="142">G328</f>
        <v>5463.9</v>
      </c>
      <c r="H327" s="141">
        <f t="shared" si="142"/>
        <v>5463.9</v>
      </c>
    </row>
    <row r="328" spans="1:8" ht="15.75" outlineLevel="7" x14ac:dyDescent="0.2">
      <c r="A328" s="22" t="s">
        <v>149</v>
      </c>
      <c r="B328" s="22" t="s">
        <v>178</v>
      </c>
      <c r="C328" s="22" t="s">
        <v>508</v>
      </c>
      <c r="D328" s="22" t="s">
        <v>28</v>
      </c>
      <c r="E328" s="53" t="s">
        <v>29</v>
      </c>
      <c r="F328" s="150">
        <v>5463.9</v>
      </c>
      <c r="G328" s="150">
        <v>5463.9</v>
      </c>
      <c r="H328" s="150">
        <v>5463.9</v>
      </c>
    </row>
    <row r="329" spans="1:8" ht="17.25" customHeight="1" outlineLevel="7" x14ac:dyDescent="0.2">
      <c r="A329" s="24" t="s">
        <v>149</v>
      </c>
      <c r="B329" s="24" t="s">
        <v>178</v>
      </c>
      <c r="C329" s="24" t="s">
        <v>26</v>
      </c>
      <c r="D329" s="24"/>
      <c r="E329" s="54" t="s">
        <v>310</v>
      </c>
      <c r="F329" s="141">
        <f>F330</f>
        <v>277.69465000000002</v>
      </c>
      <c r="G329" s="141"/>
      <c r="H329" s="141"/>
    </row>
    <row r="330" spans="1:8" ht="15.75" outlineLevel="7" x14ac:dyDescent="0.2">
      <c r="A330" s="24" t="s">
        <v>149</v>
      </c>
      <c r="B330" s="24" t="s">
        <v>178</v>
      </c>
      <c r="C330" s="24" t="s">
        <v>72</v>
      </c>
      <c r="D330" s="24"/>
      <c r="E330" s="54" t="s">
        <v>364</v>
      </c>
      <c r="F330" s="141">
        <f>F331</f>
        <v>277.69465000000002</v>
      </c>
      <c r="G330" s="141"/>
      <c r="H330" s="141"/>
    </row>
    <row r="331" spans="1:8" ht="15.75" outlineLevel="7" x14ac:dyDescent="0.2">
      <c r="A331" s="24" t="s">
        <v>149</v>
      </c>
      <c r="B331" s="24" t="s">
        <v>178</v>
      </c>
      <c r="C331" s="9" t="s">
        <v>73</v>
      </c>
      <c r="D331" s="9"/>
      <c r="E331" s="51" t="s">
        <v>636</v>
      </c>
      <c r="F331" s="141">
        <f>F332</f>
        <v>277.69465000000002</v>
      </c>
      <c r="G331" s="141"/>
      <c r="H331" s="141"/>
    </row>
    <row r="332" spans="1:8" ht="15.75" outlineLevel="7" x14ac:dyDescent="0.2">
      <c r="A332" s="24"/>
      <c r="B332" s="24"/>
      <c r="C332" s="9" t="s">
        <v>533</v>
      </c>
      <c r="D332" s="9"/>
      <c r="E332" s="51" t="s">
        <v>534</v>
      </c>
      <c r="F332" s="141">
        <f>F335+F333</f>
        <v>277.69465000000002</v>
      </c>
      <c r="G332" s="141"/>
      <c r="H332" s="141"/>
    </row>
    <row r="333" spans="1:8" ht="15.75" outlineLevel="2" x14ac:dyDescent="0.2">
      <c r="A333" s="24" t="s">
        <v>149</v>
      </c>
      <c r="B333" s="24" t="s">
        <v>178</v>
      </c>
      <c r="C333" s="9" t="s">
        <v>538</v>
      </c>
      <c r="D333" s="9"/>
      <c r="E333" s="51" t="s">
        <v>539</v>
      </c>
      <c r="F333" s="141">
        <f>F334</f>
        <v>231.33</v>
      </c>
      <c r="G333" s="141"/>
      <c r="H333" s="141"/>
    </row>
    <row r="334" spans="1:8" ht="15.75" outlineLevel="3" x14ac:dyDescent="0.2">
      <c r="A334" s="22" t="s">
        <v>149</v>
      </c>
      <c r="B334" s="22" t="s">
        <v>178</v>
      </c>
      <c r="C334" s="14" t="s">
        <v>538</v>
      </c>
      <c r="D334" s="14" t="s">
        <v>28</v>
      </c>
      <c r="E334" s="19" t="s">
        <v>29</v>
      </c>
      <c r="F334" s="150">
        <v>231.33</v>
      </c>
      <c r="G334" s="141"/>
      <c r="H334" s="141"/>
    </row>
    <row r="335" spans="1:8" ht="16.5" customHeight="1" outlineLevel="4" x14ac:dyDescent="0.2">
      <c r="A335" s="24" t="s">
        <v>149</v>
      </c>
      <c r="B335" s="24" t="s">
        <v>178</v>
      </c>
      <c r="C335" s="9" t="s">
        <v>538</v>
      </c>
      <c r="D335" s="9"/>
      <c r="E335" s="51" t="s">
        <v>540</v>
      </c>
      <c r="F335" s="141">
        <f>F336</f>
        <v>46.364649999999997</v>
      </c>
      <c r="G335" s="141"/>
      <c r="H335" s="141"/>
    </row>
    <row r="336" spans="1:8" ht="15.75" outlineLevel="5" x14ac:dyDescent="0.2">
      <c r="A336" s="22" t="s">
        <v>149</v>
      </c>
      <c r="B336" s="22" t="s">
        <v>178</v>
      </c>
      <c r="C336" s="14" t="s">
        <v>538</v>
      </c>
      <c r="D336" s="14" t="s">
        <v>28</v>
      </c>
      <c r="E336" s="19" t="s">
        <v>29</v>
      </c>
      <c r="F336" s="150">
        <v>46.364649999999997</v>
      </c>
      <c r="G336" s="141"/>
      <c r="H336" s="141"/>
    </row>
    <row r="337" spans="1:8" ht="15.75" outlineLevel="7" x14ac:dyDescent="0.2">
      <c r="A337" s="24" t="s">
        <v>149</v>
      </c>
      <c r="B337" s="24" t="s">
        <v>180</v>
      </c>
      <c r="C337" s="24"/>
      <c r="D337" s="24"/>
      <c r="E337" s="54" t="s">
        <v>181</v>
      </c>
      <c r="F337" s="141">
        <f>F338+F343+F378</f>
        <v>251806.79381000003</v>
      </c>
      <c r="G337" s="141">
        <f t="shared" ref="G337:H337" si="143">G338+G343+G378</f>
        <v>125205</v>
      </c>
      <c r="H337" s="141">
        <f t="shared" si="143"/>
        <v>125546.7</v>
      </c>
    </row>
    <row r="338" spans="1:8" ht="31.5" outlineLevel="2" x14ac:dyDescent="0.2">
      <c r="A338" s="24" t="s">
        <v>149</v>
      </c>
      <c r="B338" s="24" t="s">
        <v>180</v>
      </c>
      <c r="C338" s="24" t="s">
        <v>24</v>
      </c>
      <c r="D338" s="24"/>
      <c r="E338" s="54" t="s">
        <v>298</v>
      </c>
      <c r="F338" s="141">
        <f t="shared" ref="F338:H341" si="144">F339</f>
        <v>37.700000000000003</v>
      </c>
      <c r="G338" s="141">
        <f t="shared" si="144"/>
        <v>37.700000000000003</v>
      </c>
      <c r="H338" s="141">
        <f t="shared" si="144"/>
        <v>37.700000000000003</v>
      </c>
    </row>
    <row r="339" spans="1:8" ht="15.75" outlineLevel="3" x14ac:dyDescent="0.2">
      <c r="A339" s="24" t="s">
        <v>149</v>
      </c>
      <c r="B339" s="24" t="s">
        <v>180</v>
      </c>
      <c r="C339" s="9" t="s">
        <v>438</v>
      </c>
      <c r="D339" s="9"/>
      <c r="E339" s="51" t="s">
        <v>383</v>
      </c>
      <c r="F339" s="141">
        <f t="shared" si="144"/>
        <v>37.700000000000003</v>
      </c>
      <c r="G339" s="141">
        <f t="shared" si="144"/>
        <v>37.700000000000003</v>
      </c>
      <c r="H339" s="141">
        <f t="shared" si="144"/>
        <v>37.700000000000003</v>
      </c>
    </row>
    <row r="340" spans="1:8" ht="15.75" outlineLevel="4" x14ac:dyDescent="0.2">
      <c r="A340" s="24" t="s">
        <v>149</v>
      </c>
      <c r="B340" s="24" t="s">
        <v>180</v>
      </c>
      <c r="C340" s="9" t="s">
        <v>451</v>
      </c>
      <c r="D340" s="16"/>
      <c r="E340" s="51" t="s">
        <v>647</v>
      </c>
      <c r="F340" s="141">
        <f t="shared" si="144"/>
        <v>37.700000000000003</v>
      </c>
      <c r="G340" s="141">
        <f t="shared" si="144"/>
        <v>37.700000000000003</v>
      </c>
      <c r="H340" s="141">
        <f t="shared" si="144"/>
        <v>37.700000000000003</v>
      </c>
    </row>
    <row r="341" spans="1:8" ht="15.75" outlineLevel="5" x14ac:dyDescent="0.2">
      <c r="A341" s="24" t="s">
        <v>149</v>
      </c>
      <c r="B341" s="24" t="s">
        <v>180</v>
      </c>
      <c r="C341" s="9" t="s">
        <v>462</v>
      </c>
      <c r="D341" s="9"/>
      <c r="E341" s="51" t="s">
        <v>463</v>
      </c>
      <c r="F341" s="141">
        <f>F342</f>
        <v>37.700000000000003</v>
      </c>
      <c r="G341" s="141">
        <f t="shared" si="144"/>
        <v>37.700000000000003</v>
      </c>
      <c r="H341" s="141">
        <f t="shared" si="144"/>
        <v>37.700000000000003</v>
      </c>
    </row>
    <row r="342" spans="1:8" ht="15.75" outlineLevel="7" x14ac:dyDescent="0.2">
      <c r="A342" s="22" t="s">
        <v>149</v>
      </c>
      <c r="B342" s="22" t="s">
        <v>180</v>
      </c>
      <c r="C342" s="22" t="s">
        <v>462</v>
      </c>
      <c r="D342" s="22" t="s">
        <v>28</v>
      </c>
      <c r="E342" s="53" t="s">
        <v>29</v>
      </c>
      <c r="F342" s="150">
        <v>37.700000000000003</v>
      </c>
      <c r="G342" s="156">
        <v>37.700000000000003</v>
      </c>
      <c r="H342" s="156">
        <v>37.700000000000003</v>
      </c>
    </row>
    <row r="343" spans="1:8" ht="30.75" customHeight="1" outlineLevel="2" x14ac:dyDescent="0.2">
      <c r="A343" s="24" t="s">
        <v>149</v>
      </c>
      <c r="B343" s="24" t="s">
        <v>180</v>
      </c>
      <c r="C343" s="24" t="s">
        <v>47</v>
      </c>
      <c r="D343" s="24"/>
      <c r="E343" s="54" t="s">
        <v>301</v>
      </c>
      <c r="F343" s="141">
        <f>F344+F354+F362</f>
        <v>247862.7</v>
      </c>
      <c r="G343" s="141">
        <f t="shared" ref="G343:H343" si="145">G344+G354+G362</f>
        <v>125167.3</v>
      </c>
      <c r="H343" s="141">
        <f t="shared" si="145"/>
        <v>125509</v>
      </c>
    </row>
    <row r="344" spans="1:8" ht="20.25" customHeight="1" outlineLevel="2" x14ac:dyDescent="0.2">
      <c r="A344" s="24" t="s">
        <v>149</v>
      </c>
      <c r="B344" s="24" t="s">
        <v>180</v>
      </c>
      <c r="C344" s="9" t="s">
        <v>48</v>
      </c>
      <c r="D344" s="9"/>
      <c r="E344" s="51" t="s">
        <v>369</v>
      </c>
      <c r="F344" s="150">
        <f>F345</f>
        <v>143960.4</v>
      </c>
      <c r="G344" s="150">
        <f t="shared" ref="G344:H344" si="146">G345</f>
        <v>32124.400000000001</v>
      </c>
      <c r="H344" s="150">
        <f t="shared" si="146"/>
        <v>32480.3</v>
      </c>
    </row>
    <row r="345" spans="1:8" ht="20.25" customHeight="1" outlineLevel="2" x14ac:dyDescent="0.2">
      <c r="A345" s="24" t="s">
        <v>149</v>
      </c>
      <c r="B345" s="24" t="s">
        <v>180</v>
      </c>
      <c r="C345" s="9" t="s">
        <v>477</v>
      </c>
      <c r="D345" s="9"/>
      <c r="E345" s="51" t="s">
        <v>478</v>
      </c>
      <c r="F345" s="150">
        <f>F346+F348+F350+F352</f>
        <v>143960.4</v>
      </c>
      <c r="G345" s="150">
        <f t="shared" ref="G345:H345" si="147">G346+G348+G350+G352</f>
        <v>32124.400000000001</v>
      </c>
      <c r="H345" s="150">
        <f t="shared" si="147"/>
        <v>32480.3</v>
      </c>
    </row>
    <row r="346" spans="1:8" ht="30.75" customHeight="1" outlineLevel="2" x14ac:dyDescent="0.2">
      <c r="A346" s="24" t="s">
        <v>149</v>
      </c>
      <c r="B346" s="24" t="s">
        <v>180</v>
      </c>
      <c r="C346" s="9" t="s">
        <v>479</v>
      </c>
      <c r="D346" s="9"/>
      <c r="E346" s="51" t="s">
        <v>739</v>
      </c>
      <c r="F346" s="141">
        <f>F347</f>
        <v>995</v>
      </c>
      <c r="G346" s="141"/>
      <c r="H346" s="141"/>
    </row>
    <row r="347" spans="1:8" ht="20.25" customHeight="1" outlineLevel="2" x14ac:dyDescent="0.2">
      <c r="A347" s="22" t="s">
        <v>149</v>
      </c>
      <c r="B347" s="22" t="s">
        <v>180</v>
      </c>
      <c r="C347" s="14" t="s">
        <v>479</v>
      </c>
      <c r="D347" s="15" t="s">
        <v>28</v>
      </c>
      <c r="E347" s="19" t="s">
        <v>29</v>
      </c>
      <c r="F347" s="150">
        <v>995</v>
      </c>
      <c r="G347" s="156"/>
      <c r="H347" s="156"/>
    </row>
    <row r="348" spans="1:8" ht="31.5" outlineLevel="2" x14ac:dyDescent="0.2">
      <c r="A348" s="24" t="s">
        <v>149</v>
      </c>
      <c r="B348" s="24" t="s">
        <v>180</v>
      </c>
      <c r="C348" s="9" t="s">
        <v>479</v>
      </c>
      <c r="D348" s="9"/>
      <c r="E348" s="51" t="s">
        <v>740</v>
      </c>
      <c r="F348" s="141">
        <f>F349</f>
        <v>109502.5</v>
      </c>
      <c r="G348" s="141"/>
      <c r="H348" s="141"/>
    </row>
    <row r="349" spans="1:8" ht="20.25" customHeight="1" outlineLevel="2" x14ac:dyDescent="0.2">
      <c r="A349" s="24" t="s">
        <v>149</v>
      </c>
      <c r="B349" s="22" t="s">
        <v>180</v>
      </c>
      <c r="C349" s="14" t="s">
        <v>479</v>
      </c>
      <c r="D349" s="15" t="s">
        <v>28</v>
      </c>
      <c r="E349" s="19" t="s">
        <v>29</v>
      </c>
      <c r="F349" s="12">
        <v>109502.5</v>
      </c>
      <c r="G349" s="150"/>
      <c r="H349" s="150"/>
    </row>
    <row r="350" spans="1:8" ht="20.25" customHeight="1" outlineLevel="2" x14ac:dyDescent="0.2">
      <c r="A350" s="24" t="s">
        <v>149</v>
      </c>
      <c r="B350" s="24" t="s">
        <v>180</v>
      </c>
      <c r="C350" s="9" t="s">
        <v>480</v>
      </c>
      <c r="D350" s="9"/>
      <c r="E350" s="51" t="s">
        <v>741</v>
      </c>
      <c r="F350" s="141">
        <f>F351</f>
        <v>3346.3</v>
      </c>
      <c r="G350" s="141">
        <f t="shared" ref="G350:H350" si="148">G351</f>
        <v>3212.4</v>
      </c>
      <c r="H350" s="141">
        <f t="shared" si="148"/>
        <v>3248</v>
      </c>
    </row>
    <row r="351" spans="1:8" ht="20.25" customHeight="1" outlineLevel="2" x14ac:dyDescent="0.2">
      <c r="A351" s="22" t="s">
        <v>149</v>
      </c>
      <c r="B351" s="22" t="s">
        <v>180</v>
      </c>
      <c r="C351" s="14" t="s">
        <v>480</v>
      </c>
      <c r="D351" s="15" t="s">
        <v>28</v>
      </c>
      <c r="E351" s="19" t="s">
        <v>29</v>
      </c>
      <c r="F351" s="150">
        <v>3346.3</v>
      </c>
      <c r="G351" s="150">
        <v>3212.4</v>
      </c>
      <c r="H351" s="150">
        <v>3248</v>
      </c>
    </row>
    <row r="352" spans="1:8" ht="20.25" customHeight="1" outlineLevel="2" x14ac:dyDescent="0.2">
      <c r="A352" s="24" t="s">
        <v>149</v>
      </c>
      <c r="B352" s="24" t="s">
        <v>180</v>
      </c>
      <c r="C352" s="9" t="s">
        <v>480</v>
      </c>
      <c r="D352" s="23"/>
      <c r="E352" s="52" t="s">
        <v>742</v>
      </c>
      <c r="F352" s="141">
        <f>F353</f>
        <v>30116.6</v>
      </c>
      <c r="G352" s="141">
        <f t="shared" ref="G352:H352" si="149">G353</f>
        <v>28912</v>
      </c>
      <c r="H352" s="141">
        <f t="shared" si="149"/>
        <v>29232.3</v>
      </c>
    </row>
    <row r="353" spans="1:8" ht="17.25" customHeight="1" outlineLevel="2" x14ac:dyDescent="0.2">
      <c r="A353" s="22" t="s">
        <v>149</v>
      </c>
      <c r="B353" s="22" t="s">
        <v>180</v>
      </c>
      <c r="C353" s="14" t="s">
        <v>480</v>
      </c>
      <c r="D353" s="15" t="s">
        <v>28</v>
      </c>
      <c r="E353" s="19" t="s">
        <v>29</v>
      </c>
      <c r="F353" s="12">
        <v>30116.6</v>
      </c>
      <c r="G353" s="12">
        <v>28912</v>
      </c>
      <c r="H353" s="11">
        <v>29232.3</v>
      </c>
    </row>
    <row r="354" spans="1:8" ht="17.25" customHeight="1" outlineLevel="2" x14ac:dyDescent="0.2">
      <c r="A354" s="24" t="s">
        <v>149</v>
      </c>
      <c r="B354" s="24" t="s">
        <v>180</v>
      </c>
      <c r="C354" s="9" t="s">
        <v>57</v>
      </c>
      <c r="D354" s="9"/>
      <c r="E354" s="51" t="s">
        <v>376</v>
      </c>
      <c r="F354" s="141">
        <f>F355</f>
        <v>15208.1</v>
      </c>
      <c r="G354" s="141">
        <f t="shared" ref="G354:H354" si="150">G355</f>
        <v>12779.9</v>
      </c>
      <c r="H354" s="141">
        <f t="shared" si="150"/>
        <v>12765.7</v>
      </c>
    </row>
    <row r="355" spans="1:8" ht="17.25" customHeight="1" outlineLevel="2" x14ac:dyDescent="0.2">
      <c r="A355" s="24" t="s">
        <v>149</v>
      </c>
      <c r="B355" s="24" t="s">
        <v>180</v>
      </c>
      <c r="C355" s="9" t="s">
        <v>482</v>
      </c>
      <c r="D355" s="9"/>
      <c r="E355" s="51" t="s">
        <v>483</v>
      </c>
      <c r="F355" s="141">
        <f>F356+F358+F360</f>
        <v>15208.1</v>
      </c>
      <c r="G355" s="141">
        <f t="shared" ref="G355:H355" si="151">G356+G358+G360</f>
        <v>12779.9</v>
      </c>
      <c r="H355" s="141">
        <f t="shared" si="151"/>
        <v>12765.7</v>
      </c>
    </row>
    <row r="356" spans="1:8" ht="32.25" customHeight="1" outlineLevel="2" x14ac:dyDescent="0.2">
      <c r="A356" s="24" t="s">
        <v>149</v>
      </c>
      <c r="B356" s="24" t="s">
        <v>180</v>
      </c>
      <c r="C356" s="9" t="s">
        <v>484</v>
      </c>
      <c r="D356" s="9"/>
      <c r="E356" s="51" t="s">
        <v>743</v>
      </c>
      <c r="F356" s="141">
        <f>F357</f>
        <v>1122.8</v>
      </c>
      <c r="G356" s="141">
        <f t="shared" ref="G356:H356" si="152">G357</f>
        <v>1278</v>
      </c>
      <c r="H356" s="141">
        <f t="shared" si="152"/>
        <v>1276.5999999999999</v>
      </c>
    </row>
    <row r="357" spans="1:8" ht="17.25" customHeight="1" outlineLevel="2" x14ac:dyDescent="0.2">
      <c r="A357" s="22" t="s">
        <v>149</v>
      </c>
      <c r="B357" s="22" t="s">
        <v>180</v>
      </c>
      <c r="C357" s="22" t="s">
        <v>484</v>
      </c>
      <c r="D357" s="22" t="s">
        <v>28</v>
      </c>
      <c r="E357" s="53" t="s">
        <v>29</v>
      </c>
      <c r="F357" s="150">
        <v>1122.8</v>
      </c>
      <c r="G357" s="150">
        <v>1278</v>
      </c>
      <c r="H357" s="150">
        <v>1276.5999999999999</v>
      </c>
    </row>
    <row r="358" spans="1:8" ht="32.25" customHeight="1" outlineLevel="2" x14ac:dyDescent="0.2">
      <c r="A358" s="24" t="s">
        <v>149</v>
      </c>
      <c r="B358" s="24" t="s">
        <v>180</v>
      </c>
      <c r="C358" s="9" t="s">
        <v>484</v>
      </c>
      <c r="D358" s="9"/>
      <c r="E358" s="51" t="s">
        <v>744</v>
      </c>
      <c r="F358" s="141">
        <f>F359</f>
        <v>10105.200000000001</v>
      </c>
      <c r="G358" s="141">
        <f t="shared" ref="G358:H358" si="153">G359</f>
        <v>11501.9</v>
      </c>
      <c r="H358" s="141">
        <f t="shared" si="153"/>
        <v>11489.1</v>
      </c>
    </row>
    <row r="359" spans="1:8" ht="17.25" customHeight="1" outlineLevel="2" x14ac:dyDescent="0.2">
      <c r="A359" s="22" t="s">
        <v>149</v>
      </c>
      <c r="B359" s="22" t="s">
        <v>180</v>
      </c>
      <c r="C359" s="22" t="s">
        <v>484</v>
      </c>
      <c r="D359" s="22" t="s">
        <v>28</v>
      </c>
      <c r="E359" s="53" t="s">
        <v>29</v>
      </c>
      <c r="F359" s="12">
        <v>10105.200000000001</v>
      </c>
      <c r="G359" s="12">
        <v>11501.9</v>
      </c>
      <c r="H359" s="11">
        <v>11489.1</v>
      </c>
    </row>
    <row r="360" spans="1:8" ht="29.25" customHeight="1" outlineLevel="2" x14ac:dyDescent="0.2">
      <c r="A360" s="24" t="s">
        <v>149</v>
      </c>
      <c r="B360" s="24" t="s">
        <v>180</v>
      </c>
      <c r="C360" s="9" t="s">
        <v>485</v>
      </c>
      <c r="D360" s="23"/>
      <c r="E360" s="55" t="s">
        <v>745</v>
      </c>
      <c r="F360" s="141">
        <f>F361</f>
        <v>3980.1</v>
      </c>
      <c r="G360" s="141"/>
      <c r="H360" s="141"/>
    </row>
    <row r="361" spans="1:8" ht="17.25" customHeight="1" outlineLevel="2" x14ac:dyDescent="0.2">
      <c r="A361" s="22" t="s">
        <v>149</v>
      </c>
      <c r="B361" s="22" t="s">
        <v>180</v>
      </c>
      <c r="C361" s="22" t="s">
        <v>485</v>
      </c>
      <c r="D361" s="22" t="s">
        <v>28</v>
      </c>
      <c r="E361" s="53" t="s">
        <v>29</v>
      </c>
      <c r="F361" s="150">
        <v>3980.1</v>
      </c>
      <c r="G361" s="156"/>
      <c r="H361" s="156"/>
    </row>
    <row r="362" spans="1:8" ht="15.75" outlineLevel="3" x14ac:dyDescent="0.2">
      <c r="A362" s="24" t="s">
        <v>149</v>
      </c>
      <c r="B362" s="24" t="s">
        <v>180</v>
      </c>
      <c r="C362" s="9" t="s">
        <v>51</v>
      </c>
      <c r="D362" s="9"/>
      <c r="E362" s="51" t="s">
        <v>364</v>
      </c>
      <c r="F362" s="141">
        <f>F363+F366+F375</f>
        <v>88694.2</v>
      </c>
      <c r="G362" s="141">
        <f t="shared" ref="G362:H362" si="154">G363+G366+G375</f>
        <v>80263</v>
      </c>
      <c r="H362" s="141">
        <f t="shared" si="154"/>
        <v>80263</v>
      </c>
    </row>
    <row r="363" spans="1:8" ht="31.5" outlineLevel="3" x14ac:dyDescent="0.2">
      <c r="A363" s="24" t="s">
        <v>149</v>
      </c>
      <c r="B363" s="24" t="s">
        <v>180</v>
      </c>
      <c r="C363" s="9" t="s">
        <v>291</v>
      </c>
      <c r="D363" s="9"/>
      <c r="E363" s="51" t="s">
        <v>637</v>
      </c>
      <c r="F363" s="141">
        <f>F364</f>
        <v>12015.1</v>
      </c>
      <c r="G363" s="141">
        <f t="shared" ref="G363:H364" si="155">G364</f>
        <v>12015.1</v>
      </c>
      <c r="H363" s="141">
        <f t="shared" si="155"/>
        <v>12015.1</v>
      </c>
    </row>
    <row r="364" spans="1:8" ht="16.5" customHeight="1" outlineLevel="3" x14ac:dyDescent="0.2">
      <c r="A364" s="24" t="s">
        <v>149</v>
      </c>
      <c r="B364" s="24" t="s">
        <v>180</v>
      </c>
      <c r="C364" s="24" t="s">
        <v>499</v>
      </c>
      <c r="D364" s="24"/>
      <c r="E364" s="54" t="s">
        <v>64</v>
      </c>
      <c r="F364" s="141">
        <f>F365</f>
        <v>12015.1</v>
      </c>
      <c r="G364" s="141">
        <f t="shared" si="155"/>
        <v>12015.1</v>
      </c>
      <c r="H364" s="141">
        <f t="shared" si="155"/>
        <v>12015.1</v>
      </c>
    </row>
    <row r="365" spans="1:8" ht="15.75" outlineLevel="3" x14ac:dyDescent="0.2">
      <c r="A365" s="22" t="s">
        <v>149</v>
      </c>
      <c r="B365" s="22" t="s">
        <v>180</v>
      </c>
      <c r="C365" s="22" t="s">
        <v>499</v>
      </c>
      <c r="D365" s="22" t="s">
        <v>28</v>
      </c>
      <c r="E365" s="53" t="s">
        <v>29</v>
      </c>
      <c r="F365" s="150">
        <v>12015.1</v>
      </c>
      <c r="G365" s="156">
        <v>12015.1</v>
      </c>
      <c r="H365" s="156">
        <v>12015.1</v>
      </c>
    </row>
    <row r="366" spans="1:8" ht="15.75" outlineLevel="4" x14ac:dyDescent="0.2">
      <c r="A366" s="24" t="s">
        <v>149</v>
      </c>
      <c r="B366" s="24" t="s">
        <v>180</v>
      </c>
      <c r="C366" s="9" t="s">
        <v>501</v>
      </c>
      <c r="D366" s="9"/>
      <c r="E366" s="51" t="s">
        <v>652</v>
      </c>
      <c r="F366" s="141">
        <f>F367+F369+F371+F373</f>
        <v>48679.1</v>
      </c>
      <c r="G366" s="141">
        <f t="shared" ref="G366:H366" si="156">G367+G369+G371+G373</f>
        <v>40247.9</v>
      </c>
      <c r="H366" s="141">
        <f t="shared" si="156"/>
        <v>40247.9</v>
      </c>
    </row>
    <row r="367" spans="1:8" ht="15.75" outlineLevel="5" x14ac:dyDescent="0.2">
      <c r="A367" s="24" t="s">
        <v>149</v>
      </c>
      <c r="B367" s="24" t="s">
        <v>180</v>
      </c>
      <c r="C367" s="24" t="s">
        <v>502</v>
      </c>
      <c r="D367" s="24"/>
      <c r="E367" s="54" t="s">
        <v>59</v>
      </c>
      <c r="F367" s="141">
        <f>F368</f>
        <v>37946.6</v>
      </c>
      <c r="G367" s="141">
        <f t="shared" ref="G367:H367" si="157">G368</f>
        <v>23599.8</v>
      </c>
      <c r="H367" s="141">
        <f t="shared" si="157"/>
        <v>23599.8</v>
      </c>
    </row>
    <row r="368" spans="1:8" ht="15.75" outlineLevel="7" x14ac:dyDescent="0.2">
      <c r="A368" s="22" t="s">
        <v>149</v>
      </c>
      <c r="B368" s="22" t="s">
        <v>180</v>
      </c>
      <c r="C368" s="22" t="s">
        <v>502</v>
      </c>
      <c r="D368" s="22" t="s">
        <v>28</v>
      </c>
      <c r="E368" s="53" t="s">
        <v>29</v>
      </c>
      <c r="F368" s="150">
        <f>13946.6+20000+4000</f>
        <v>37946.6</v>
      </c>
      <c r="G368" s="156">
        <f>3599.8+20000</f>
        <v>23599.8</v>
      </c>
      <c r="H368" s="156">
        <f>3599.8+20000</f>
        <v>23599.8</v>
      </c>
    </row>
    <row r="369" spans="1:8" ht="15.75" outlineLevel="5" x14ac:dyDescent="0.2">
      <c r="A369" s="24" t="s">
        <v>149</v>
      </c>
      <c r="B369" s="24" t="s">
        <v>180</v>
      </c>
      <c r="C369" s="9" t="s">
        <v>503</v>
      </c>
      <c r="D369" s="9"/>
      <c r="E369" s="51" t="s">
        <v>60</v>
      </c>
      <c r="F369" s="141">
        <f>F370</f>
        <v>9084.4</v>
      </c>
      <c r="G369" s="141">
        <f t="shared" ref="G369:H369" si="158">G370</f>
        <v>15000</v>
      </c>
      <c r="H369" s="141">
        <f t="shared" si="158"/>
        <v>15000</v>
      </c>
    </row>
    <row r="370" spans="1:8" ht="15.75" outlineLevel="7" x14ac:dyDescent="0.2">
      <c r="A370" s="22" t="s">
        <v>149</v>
      </c>
      <c r="B370" s="22" t="s">
        <v>180</v>
      </c>
      <c r="C370" s="22" t="s">
        <v>503</v>
      </c>
      <c r="D370" s="22" t="s">
        <v>28</v>
      </c>
      <c r="E370" s="53" t="s">
        <v>29</v>
      </c>
      <c r="F370" s="150">
        <f>15000-5915.6</f>
        <v>9084.4</v>
      </c>
      <c r="G370" s="156">
        <v>15000</v>
      </c>
      <c r="H370" s="156">
        <v>15000</v>
      </c>
    </row>
    <row r="371" spans="1:8" ht="15.75" outlineLevel="5" x14ac:dyDescent="0.2">
      <c r="A371" s="24" t="s">
        <v>149</v>
      </c>
      <c r="B371" s="24" t="s">
        <v>180</v>
      </c>
      <c r="C371" s="9" t="s">
        <v>504</v>
      </c>
      <c r="D371" s="9"/>
      <c r="E371" s="51" t="s">
        <v>61</v>
      </c>
      <c r="F371" s="141">
        <f>F372</f>
        <v>1528.1</v>
      </c>
      <c r="G371" s="141">
        <f t="shared" ref="G371:H371" si="159">G372</f>
        <v>1528.1</v>
      </c>
      <c r="H371" s="141">
        <f t="shared" si="159"/>
        <v>1528.1</v>
      </c>
    </row>
    <row r="372" spans="1:8" ht="15.75" outlineLevel="7" x14ac:dyDescent="0.2">
      <c r="A372" s="22" t="s">
        <v>149</v>
      </c>
      <c r="B372" s="22" t="s">
        <v>180</v>
      </c>
      <c r="C372" s="22" t="s">
        <v>504</v>
      </c>
      <c r="D372" s="22" t="s">
        <v>28</v>
      </c>
      <c r="E372" s="53" t="s">
        <v>29</v>
      </c>
      <c r="F372" s="150">
        <v>1528.1</v>
      </c>
      <c r="G372" s="156">
        <v>1528.1</v>
      </c>
      <c r="H372" s="156">
        <v>1528.1</v>
      </c>
    </row>
    <row r="373" spans="1:8" ht="31.5" outlineLevel="5" x14ac:dyDescent="0.2">
      <c r="A373" s="24" t="s">
        <v>149</v>
      </c>
      <c r="B373" s="24" t="s">
        <v>180</v>
      </c>
      <c r="C373" s="9" t="s">
        <v>505</v>
      </c>
      <c r="D373" s="9"/>
      <c r="E373" s="51" t="s">
        <v>62</v>
      </c>
      <c r="F373" s="141">
        <f>F374</f>
        <v>120</v>
      </c>
      <c r="G373" s="141">
        <f t="shared" ref="G373:H373" si="160">G374</f>
        <v>120</v>
      </c>
      <c r="H373" s="141">
        <f t="shared" si="160"/>
        <v>120</v>
      </c>
    </row>
    <row r="374" spans="1:8" ht="15.75" outlineLevel="7" x14ac:dyDescent="0.2">
      <c r="A374" s="22" t="s">
        <v>149</v>
      </c>
      <c r="B374" s="22" t="s">
        <v>180</v>
      </c>
      <c r="C374" s="22" t="s">
        <v>505</v>
      </c>
      <c r="D374" s="22" t="s">
        <v>28</v>
      </c>
      <c r="E374" s="53" t="s">
        <v>29</v>
      </c>
      <c r="F374" s="150">
        <v>120</v>
      </c>
      <c r="G374" s="156">
        <v>120</v>
      </c>
      <c r="H374" s="156">
        <v>120</v>
      </c>
    </row>
    <row r="375" spans="1:8" ht="15.75" outlineLevel="4" x14ac:dyDescent="0.2">
      <c r="A375" s="24" t="s">
        <v>149</v>
      </c>
      <c r="B375" s="24" t="s">
        <v>180</v>
      </c>
      <c r="C375" s="9" t="s">
        <v>509</v>
      </c>
      <c r="D375" s="9"/>
      <c r="E375" s="51" t="s">
        <v>653</v>
      </c>
      <c r="F375" s="141">
        <f>F376</f>
        <v>28000</v>
      </c>
      <c r="G375" s="141">
        <f t="shared" ref="G375:H376" si="161">G376</f>
        <v>28000</v>
      </c>
      <c r="H375" s="141">
        <f t="shared" si="161"/>
        <v>28000</v>
      </c>
    </row>
    <row r="376" spans="1:8" ht="15.75" outlineLevel="5" x14ac:dyDescent="0.2">
      <c r="A376" s="24" t="s">
        <v>149</v>
      </c>
      <c r="B376" s="24" t="s">
        <v>180</v>
      </c>
      <c r="C376" s="9" t="s">
        <v>510</v>
      </c>
      <c r="D376" s="9"/>
      <c r="E376" s="51" t="s">
        <v>63</v>
      </c>
      <c r="F376" s="141">
        <f>F377</f>
        <v>28000</v>
      </c>
      <c r="G376" s="141">
        <f t="shared" si="161"/>
        <v>28000</v>
      </c>
      <c r="H376" s="141">
        <f t="shared" si="161"/>
        <v>28000</v>
      </c>
    </row>
    <row r="377" spans="1:8" ht="15.75" outlineLevel="7" x14ac:dyDescent="0.2">
      <c r="A377" s="22" t="s">
        <v>149</v>
      </c>
      <c r="B377" s="22" t="s">
        <v>180</v>
      </c>
      <c r="C377" s="22" t="s">
        <v>510</v>
      </c>
      <c r="D377" s="22" t="s">
        <v>28</v>
      </c>
      <c r="E377" s="53" t="s">
        <v>29</v>
      </c>
      <c r="F377" s="150">
        <v>28000</v>
      </c>
      <c r="G377" s="156">
        <v>28000</v>
      </c>
      <c r="H377" s="156">
        <v>28000</v>
      </c>
    </row>
    <row r="378" spans="1:8" ht="24" customHeight="1" outlineLevel="7" x14ac:dyDescent="0.2">
      <c r="A378" s="24" t="s">
        <v>149</v>
      </c>
      <c r="B378" s="24" t="s">
        <v>180</v>
      </c>
      <c r="C378" s="24" t="s">
        <v>26</v>
      </c>
      <c r="D378" s="24"/>
      <c r="E378" s="54" t="s">
        <v>310</v>
      </c>
      <c r="F378" s="141">
        <f>F379</f>
        <v>3906.39381</v>
      </c>
      <c r="G378" s="141"/>
      <c r="H378" s="141"/>
    </row>
    <row r="379" spans="1:8" ht="15.75" outlineLevel="7" x14ac:dyDescent="0.2">
      <c r="A379" s="24" t="s">
        <v>149</v>
      </c>
      <c r="B379" s="24" t="s">
        <v>180</v>
      </c>
      <c r="C379" s="24" t="s">
        <v>72</v>
      </c>
      <c r="D379" s="24"/>
      <c r="E379" s="54" t="s">
        <v>364</v>
      </c>
      <c r="F379" s="141">
        <f>F380</f>
        <v>3906.39381</v>
      </c>
      <c r="G379" s="141"/>
      <c r="H379" s="141"/>
    </row>
    <row r="380" spans="1:8" ht="15.75" outlineLevel="7" x14ac:dyDescent="0.2">
      <c r="A380" s="24" t="s">
        <v>149</v>
      </c>
      <c r="B380" s="24" t="s">
        <v>180</v>
      </c>
      <c r="C380" s="9" t="s">
        <v>73</v>
      </c>
      <c r="D380" s="9"/>
      <c r="E380" s="51" t="s">
        <v>636</v>
      </c>
      <c r="F380" s="141">
        <f>F381+F406</f>
        <v>3906.39381</v>
      </c>
      <c r="G380" s="141"/>
      <c r="H380" s="141"/>
    </row>
    <row r="381" spans="1:8" ht="15.75" outlineLevel="7" x14ac:dyDescent="0.2">
      <c r="A381" s="24" t="s">
        <v>149</v>
      </c>
      <c r="B381" s="24" t="s">
        <v>180</v>
      </c>
      <c r="C381" s="9" t="s">
        <v>533</v>
      </c>
      <c r="D381" s="9"/>
      <c r="E381" s="51" t="s">
        <v>534</v>
      </c>
      <c r="F381" s="141">
        <f>F384+F382+F388+F386+F392+F390+F396+F394+F400+F398+F404+F402</f>
        <v>3111.32485</v>
      </c>
      <c r="G381" s="141"/>
      <c r="H381" s="141"/>
    </row>
    <row r="382" spans="1:8" ht="18.75" customHeight="1" outlineLevel="7" x14ac:dyDescent="0.2">
      <c r="A382" s="24" t="s">
        <v>149</v>
      </c>
      <c r="B382" s="24" t="s">
        <v>180</v>
      </c>
      <c r="C382" s="9" t="s">
        <v>541</v>
      </c>
      <c r="D382" s="9"/>
      <c r="E382" s="51" t="s">
        <v>542</v>
      </c>
      <c r="F382" s="141">
        <f>F383</f>
        <v>299.04000000000002</v>
      </c>
      <c r="G382" s="141"/>
      <c r="H382" s="141"/>
    </row>
    <row r="383" spans="1:8" ht="15.75" outlineLevel="7" x14ac:dyDescent="0.2">
      <c r="A383" s="22" t="s">
        <v>149</v>
      </c>
      <c r="B383" s="22" t="s">
        <v>180</v>
      </c>
      <c r="C383" s="14" t="s">
        <v>541</v>
      </c>
      <c r="D383" s="14" t="s">
        <v>28</v>
      </c>
      <c r="E383" s="19" t="s">
        <v>29</v>
      </c>
      <c r="F383" s="150">
        <v>299.04000000000002</v>
      </c>
      <c r="G383" s="141"/>
      <c r="H383" s="141"/>
    </row>
    <row r="384" spans="1:8" s="153" customFormat="1" ht="31.5" outlineLevel="7" x14ac:dyDescent="0.2">
      <c r="A384" s="24" t="s">
        <v>149</v>
      </c>
      <c r="B384" s="24" t="s">
        <v>180</v>
      </c>
      <c r="C384" s="9" t="s">
        <v>541</v>
      </c>
      <c r="D384" s="9"/>
      <c r="E384" s="51" t="s">
        <v>543</v>
      </c>
      <c r="F384" s="141">
        <f>F385</f>
        <v>59.847479999999997</v>
      </c>
      <c r="G384" s="141"/>
      <c r="H384" s="141"/>
    </row>
    <row r="385" spans="1:8" ht="15.75" outlineLevel="7" x14ac:dyDescent="0.2">
      <c r="A385" s="22" t="s">
        <v>149</v>
      </c>
      <c r="B385" s="22" t="s">
        <v>180</v>
      </c>
      <c r="C385" s="14" t="s">
        <v>541</v>
      </c>
      <c r="D385" s="14" t="s">
        <v>28</v>
      </c>
      <c r="E385" s="19" t="s">
        <v>29</v>
      </c>
      <c r="F385" s="150">
        <v>59.847479999999997</v>
      </c>
      <c r="G385" s="141"/>
      <c r="H385" s="141"/>
    </row>
    <row r="386" spans="1:8" s="153" customFormat="1" ht="15.75" outlineLevel="7" x14ac:dyDescent="0.2">
      <c r="A386" s="24" t="s">
        <v>149</v>
      </c>
      <c r="B386" s="24" t="s">
        <v>180</v>
      </c>
      <c r="C386" s="9" t="s">
        <v>544</v>
      </c>
      <c r="D386" s="9"/>
      <c r="E386" s="51" t="s">
        <v>545</v>
      </c>
      <c r="F386" s="141">
        <f>F387</f>
        <v>390.15</v>
      </c>
      <c r="G386" s="141"/>
      <c r="H386" s="141"/>
    </row>
    <row r="387" spans="1:8" ht="15.75" outlineLevel="7" x14ac:dyDescent="0.2">
      <c r="A387" s="22" t="s">
        <v>149</v>
      </c>
      <c r="B387" s="22" t="s">
        <v>180</v>
      </c>
      <c r="C387" s="14" t="s">
        <v>544</v>
      </c>
      <c r="D387" s="14" t="s">
        <v>28</v>
      </c>
      <c r="E387" s="19" t="s">
        <v>29</v>
      </c>
      <c r="F387" s="150">
        <v>390.15</v>
      </c>
      <c r="G387" s="141"/>
      <c r="H387" s="141"/>
    </row>
    <row r="388" spans="1:8" ht="15.75" outlineLevel="3" x14ac:dyDescent="0.2">
      <c r="A388" s="24" t="s">
        <v>149</v>
      </c>
      <c r="B388" s="24" t="s">
        <v>180</v>
      </c>
      <c r="C388" s="9" t="s">
        <v>544</v>
      </c>
      <c r="D388" s="9"/>
      <c r="E388" s="51" t="s">
        <v>546</v>
      </c>
      <c r="F388" s="141">
        <f>F389</f>
        <v>78.03</v>
      </c>
      <c r="G388" s="141"/>
      <c r="H388" s="141"/>
    </row>
    <row r="389" spans="1:8" ht="15.75" outlineLevel="4" x14ac:dyDescent="0.2">
      <c r="A389" s="22" t="s">
        <v>149</v>
      </c>
      <c r="B389" s="22" t="s">
        <v>180</v>
      </c>
      <c r="C389" s="14" t="s">
        <v>544</v>
      </c>
      <c r="D389" s="14" t="s">
        <v>28</v>
      </c>
      <c r="E389" s="19" t="s">
        <v>29</v>
      </c>
      <c r="F389" s="150">
        <v>78.03</v>
      </c>
      <c r="G389" s="141"/>
      <c r="H389" s="141"/>
    </row>
    <row r="390" spans="1:8" ht="31.5" outlineLevel="5" x14ac:dyDescent="0.2">
      <c r="A390" s="24" t="s">
        <v>149</v>
      </c>
      <c r="B390" s="24" t="s">
        <v>180</v>
      </c>
      <c r="C390" s="9" t="s">
        <v>547</v>
      </c>
      <c r="D390" s="9"/>
      <c r="E390" s="51" t="s">
        <v>548</v>
      </c>
      <c r="F390" s="141">
        <f>F391</f>
        <v>759.8</v>
      </c>
      <c r="G390" s="141"/>
      <c r="H390" s="141"/>
    </row>
    <row r="391" spans="1:8" ht="15.75" outlineLevel="7" x14ac:dyDescent="0.2">
      <c r="A391" s="22" t="s">
        <v>149</v>
      </c>
      <c r="B391" s="22" t="s">
        <v>180</v>
      </c>
      <c r="C391" s="14" t="s">
        <v>547</v>
      </c>
      <c r="D391" s="14" t="s">
        <v>28</v>
      </c>
      <c r="E391" s="19" t="s">
        <v>29</v>
      </c>
      <c r="F391" s="150">
        <v>759.8</v>
      </c>
      <c r="G391" s="141"/>
      <c r="H391" s="141"/>
    </row>
    <row r="392" spans="1:8" ht="31.5" outlineLevel="2" x14ac:dyDescent="0.2">
      <c r="A392" s="24" t="s">
        <v>149</v>
      </c>
      <c r="B392" s="24" t="s">
        <v>180</v>
      </c>
      <c r="C392" s="9" t="s">
        <v>547</v>
      </c>
      <c r="D392" s="9"/>
      <c r="E392" s="51" t="s">
        <v>549</v>
      </c>
      <c r="F392" s="141">
        <f>F393</f>
        <v>151.96</v>
      </c>
      <c r="G392" s="141"/>
      <c r="H392" s="141"/>
    </row>
    <row r="393" spans="1:8" ht="15.75" outlineLevel="3" x14ac:dyDescent="0.2">
      <c r="A393" s="22" t="s">
        <v>149</v>
      </c>
      <c r="B393" s="22" t="s">
        <v>180</v>
      </c>
      <c r="C393" s="14" t="s">
        <v>547</v>
      </c>
      <c r="D393" s="14" t="s">
        <v>28</v>
      </c>
      <c r="E393" s="19" t="s">
        <v>29</v>
      </c>
      <c r="F393" s="150">
        <v>151.96</v>
      </c>
      <c r="G393" s="141"/>
      <c r="H393" s="141"/>
    </row>
    <row r="394" spans="1:8" ht="31.5" outlineLevel="4" x14ac:dyDescent="0.2">
      <c r="A394" s="24" t="s">
        <v>149</v>
      </c>
      <c r="B394" s="24" t="s">
        <v>180</v>
      </c>
      <c r="C394" s="9" t="s">
        <v>550</v>
      </c>
      <c r="D394" s="9"/>
      <c r="E394" s="51" t="s">
        <v>551</v>
      </c>
      <c r="F394" s="141">
        <f>F395</f>
        <v>540.57000000000005</v>
      </c>
      <c r="G394" s="141"/>
      <c r="H394" s="141"/>
    </row>
    <row r="395" spans="1:8" ht="15.75" outlineLevel="5" x14ac:dyDescent="0.2">
      <c r="A395" s="22" t="s">
        <v>149</v>
      </c>
      <c r="B395" s="22" t="s">
        <v>180</v>
      </c>
      <c r="C395" s="14" t="s">
        <v>550</v>
      </c>
      <c r="D395" s="14" t="s">
        <v>28</v>
      </c>
      <c r="E395" s="19" t="s">
        <v>29</v>
      </c>
      <c r="F395" s="150">
        <v>540.57000000000005</v>
      </c>
      <c r="G395" s="141"/>
      <c r="H395" s="141"/>
    </row>
    <row r="396" spans="1:8" ht="31.5" outlineLevel="7" x14ac:dyDescent="0.2">
      <c r="A396" s="24" t="s">
        <v>149</v>
      </c>
      <c r="B396" s="24" t="s">
        <v>180</v>
      </c>
      <c r="C396" s="9" t="s">
        <v>550</v>
      </c>
      <c r="D396" s="9"/>
      <c r="E396" s="51" t="s">
        <v>552</v>
      </c>
      <c r="F396" s="141">
        <f>F397</f>
        <v>108.114</v>
      </c>
      <c r="G396" s="141"/>
      <c r="H396" s="141"/>
    </row>
    <row r="397" spans="1:8" ht="15.75" outlineLevel="7" x14ac:dyDescent="0.2">
      <c r="A397" s="22" t="s">
        <v>149</v>
      </c>
      <c r="B397" s="22" t="s">
        <v>180</v>
      </c>
      <c r="C397" s="14" t="s">
        <v>550</v>
      </c>
      <c r="D397" s="14" t="s">
        <v>28</v>
      </c>
      <c r="E397" s="19" t="s">
        <v>29</v>
      </c>
      <c r="F397" s="150">
        <v>108.114</v>
      </c>
      <c r="G397" s="141"/>
      <c r="H397" s="141"/>
    </row>
    <row r="398" spans="1:8" ht="15.75" outlineLevel="3" x14ac:dyDescent="0.2">
      <c r="A398" s="24" t="s">
        <v>149</v>
      </c>
      <c r="B398" s="24" t="s">
        <v>180</v>
      </c>
      <c r="C398" s="9" t="s">
        <v>553</v>
      </c>
      <c r="D398" s="9"/>
      <c r="E398" s="51" t="s">
        <v>554</v>
      </c>
      <c r="F398" s="141">
        <f>F399</f>
        <v>248.57499999999999</v>
      </c>
      <c r="G398" s="141"/>
      <c r="H398" s="141"/>
    </row>
    <row r="399" spans="1:8" ht="15.75" outlineLevel="4" x14ac:dyDescent="0.2">
      <c r="A399" s="22" t="s">
        <v>149</v>
      </c>
      <c r="B399" s="22" t="s">
        <v>180</v>
      </c>
      <c r="C399" s="14" t="s">
        <v>553</v>
      </c>
      <c r="D399" s="14" t="s">
        <v>28</v>
      </c>
      <c r="E399" s="19" t="s">
        <v>29</v>
      </c>
      <c r="F399" s="150">
        <v>248.57499999999999</v>
      </c>
      <c r="G399" s="141"/>
      <c r="H399" s="141"/>
    </row>
    <row r="400" spans="1:8" ht="15.75" outlineLevel="5" x14ac:dyDescent="0.2">
      <c r="A400" s="24" t="s">
        <v>149</v>
      </c>
      <c r="B400" s="24" t="s">
        <v>180</v>
      </c>
      <c r="C400" s="9" t="s">
        <v>553</v>
      </c>
      <c r="D400" s="9"/>
      <c r="E400" s="51" t="s">
        <v>555</v>
      </c>
      <c r="F400" s="141">
        <f>F401</f>
        <v>54.848370000000003</v>
      </c>
      <c r="G400" s="141"/>
      <c r="H400" s="141"/>
    </row>
    <row r="401" spans="1:8" ht="15.75" outlineLevel="7" x14ac:dyDescent="0.2">
      <c r="A401" s="22" t="s">
        <v>149</v>
      </c>
      <c r="B401" s="22" t="s">
        <v>180</v>
      </c>
      <c r="C401" s="14" t="s">
        <v>553</v>
      </c>
      <c r="D401" s="14" t="s">
        <v>28</v>
      </c>
      <c r="E401" s="19" t="s">
        <v>29</v>
      </c>
      <c r="F401" s="150">
        <v>54.848370000000003</v>
      </c>
      <c r="G401" s="141"/>
      <c r="H401" s="141"/>
    </row>
    <row r="402" spans="1:8" ht="15.75" outlineLevel="5" x14ac:dyDescent="0.2">
      <c r="A402" s="24" t="s">
        <v>149</v>
      </c>
      <c r="B402" s="24" t="s">
        <v>180</v>
      </c>
      <c r="C402" s="9" t="s">
        <v>556</v>
      </c>
      <c r="D402" s="9"/>
      <c r="E402" s="51" t="s">
        <v>557</v>
      </c>
      <c r="F402" s="141">
        <f>F403</f>
        <v>350.32499999999999</v>
      </c>
      <c r="G402" s="141"/>
      <c r="H402" s="141"/>
    </row>
    <row r="403" spans="1:8" ht="15.75" outlineLevel="7" x14ac:dyDescent="0.2">
      <c r="A403" s="22" t="s">
        <v>149</v>
      </c>
      <c r="B403" s="22" t="s">
        <v>180</v>
      </c>
      <c r="C403" s="14" t="s">
        <v>556</v>
      </c>
      <c r="D403" s="14" t="s">
        <v>28</v>
      </c>
      <c r="E403" s="19" t="s">
        <v>29</v>
      </c>
      <c r="F403" s="150">
        <v>350.32499999999999</v>
      </c>
      <c r="G403" s="141"/>
      <c r="H403" s="141"/>
    </row>
    <row r="404" spans="1:8" ht="15.75" outlineLevel="5" x14ac:dyDescent="0.2">
      <c r="A404" s="24" t="s">
        <v>149</v>
      </c>
      <c r="B404" s="24" t="s">
        <v>180</v>
      </c>
      <c r="C404" s="9" t="s">
        <v>556</v>
      </c>
      <c r="D404" s="9"/>
      <c r="E404" s="51" t="s">
        <v>558</v>
      </c>
      <c r="F404" s="141">
        <f>F405</f>
        <v>70.064999999999998</v>
      </c>
      <c r="G404" s="141"/>
      <c r="H404" s="141"/>
    </row>
    <row r="405" spans="1:8" ht="15.75" outlineLevel="7" x14ac:dyDescent="0.2">
      <c r="A405" s="22" t="s">
        <v>149</v>
      </c>
      <c r="B405" s="22" t="s">
        <v>180</v>
      </c>
      <c r="C405" s="14" t="s">
        <v>556</v>
      </c>
      <c r="D405" s="14" t="s">
        <v>28</v>
      </c>
      <c r="E405" s="19" t="s">
        <v>29</v>
      </c>
      <c r="F405" s="150">
        <v>70.064999999999998</v>
      </c>
      <c r="G405" s="141"/>
      <c r="H405" s="141"/>
    </row>
    <row r="406" spans="1:8" ht="15.75" outlineLevel="7" x14ac:dyDescent="0.2">
      <c r="A406" s="24" t="s">
        <v>149</v>
      </c>
      <c r="B406" s="24" t="s">
        <v>180</v>
      </c>
      <c r="C406" s="9" t="s">
        <v>562</v>
      </c>
      <c r="D406" s="9"/>
      <c r="E406" s="56" t="s">
        <v>563</v>
      </c>
      <c r="F406" s="141">
        <f>F407+F409</f>
        <v>795.06895999999995</v>
      </c>
      <c r="G406" s="141"/>
      <c r="H406" s="141"/>
    </row>
    <row r="407" spans="1:8" ht="15.75" outlineLevel="5" x14ac:dyDescent="0.2">
      <c r="A407" s="24" t="s">
        <v>149</v>
      </c>
      <c r="B407" s="24" t="s">
        <v>180</v>
      </c>
      <c r="C407" s="9" t="s">
        <v>567</v>
      </c>
      <c r="D407" s="9"/>
      <c r="E407" s="51" t="s">
        <v>752</v>
      </c>
      <c r="F407" s="141">
        <f>F408</f>
        <v>397.53447999999997</v>
      </c>
      <c r="G407" s="141"/>
      <c r="H407" s="141"/>
    </row>
    <row r="408" spans="1:8" ht="15.75" outlineLevel="7" x14ac:dyDescent="0.2">
      <c r="A408" s="22" t="s">
        <v>149</v>
      </c>
      <c r="B408" s="22" t="s">
        <v>180</v>
      </c>
      <c r="C408" s="14" t="s">
        <v>567</v>
      </c>
      <c r="D408" s="14" t="s">
        <v>28</v>
      </c>
      <c r="E408" s="19" t="s">
        <v>29</v>
      </c>
      <c r="F408" s="150">
        <v>397.53447999999997</v>
      </c>
      <c r="G408" s="141"/>
      <c r="H408" s="141"/>
    </row>
    <row r="409" spans="1:8" ht="31.5" outlineLevel="7" x14ac:dyDescent="0.2">
      <c r="A409" s="24" t="s">
        <v>149</v>
      </c>
      <c r="B409" s="24" t="s">
        <v>180</v>
      </c>
      <c r="C409" s="9" t="s">
        <v>567</v>
      </c>
      <c r="D409" s="9"/>
      <c r="E409" s="51" t="s">
        <v>753</v>
      </c>
      <c r="F409" s="141">
        <f>F410</f>
        <v>397.53447999999997</v>
      </c>
      <c r="G409" s="141"/>
      <c r="H409" s="141"/>
    </row>
    <row r="410" spans="1:8" ht="15.75" outlineLevel="7" x14ac:dyDescent="0.2">
      <c r="A410" s="22" t="s">
        <v>149</v>
      </c>
      <c r="B410" s="22" t="s">
        <v>180</v>
      </c>
      <c r="C410" s="14" t="s">
        <v>567</v>
      </c>
      <c r="D410" s="14" t="s">
        <v>28</v>
      </c>
      <c r="E410" s="19" t="s">
        <v>29</v>
      </c>
      <c r="F410" s="150">
        <v>397.53447999999997</v>
      </c>
      <c r="G410" s="141"/>
      <c r="H410" s="141"/>
    </row>
    <row r="411" spans="1:8" ht="15.75" outlineLevel="7" x14ac:dyDescent="0.2">
      <c r="A411" s="24" t="s">
        <v>149</v>
      </c>
      <c r="B411" s="24" t="s">
        <v>182</v>
      </c>
      <c r="C411" s="24"/>
      <c r="D411" s="24"/>
      <c r="E411" s="54" t="s">
        <v>183</v>
      </c>
      <c r="F411" s="141">
        <f>F412+F417+F425</f>
        <v>156116.90000000002</v>
      </c>
      <c r="G411" s="141">
        <f t="shared" ref="G411:H411" si="162">G412+G417+G425</f>
        <v>150055.70000000001</v>
      </c>
      <c r="H411" s="141">
        <f t="shared" si="162"/>
        <v>150288</v>
      </c>
    </row>
    <row r="412" spans="1:8" ht="31.5" outlineLevel="7" x14ac:dyDescent="0.2">
      <c r="A412" s="24" t="s">
        <v>149</v>
      </c>
      <c r="B412" s="24" t="s">
        <v>182</v>
      </c>
      <c r="C412" s="24" t="s">
        <v>24</v>
      </c>
      <c r="D412" s="24"/>
      <c r="E412" s="54" t="s">
        <v>298</v>
      </c>
      <c r="F412" s="141">
        <f>F413</f>
        <v>8598.6</v>
      </c>
      <c r="G412" s="141">
        <f t="shared" ref="G412:H415" si="163">G413</f>
        <v>8598.6</v>
      </c>
      <c r="H412" s="141">
        <f t="shared" si="163"/>
        <v>8598.6</v>
      </c>
    </row>
    <row r="413" spans="1:8" ht="15.75" outlineLevel="7" x14ac:dyDescent="0.2">
      <c r="A413" s="24" t="s">
        <v>149</v>
      </c>
      <c r="B413" s="24" t="s">
        <v>182</v>
      </c>
      <c r="C413" s="24" t="s">
        <v>438</v>
      </c>
      <c r="D413" s="24"/>
      <c r="E413" s="51" t="s">
        <v>383</v>
      </c>
      <c r="F413" s="141">
        <f>F414</f>
        <v>8598.6</v>
      </c>
      <c r="G413" s="141">
        <f t="shared" si="163"/>
        <v>8598.6</v>
      </c>
      <c r="H413" s="141">
        <f t="shared" si="163"/>
        <v>8598.6</v>
      </c>
    </row>
    <row r="414" spans="1:8" ht="31.5" outlineLevel="7" x14ac:dyDescent="0.2">
      <c r="A414" s="24" t="s">
        <v>149</v>
      </c>
      <c r="B414" s="24" t="s">
        <v>182</v>
      </c>
      <c r="C414" s="24" t="s">
        <v>447</v>
      </c>
      <c r="D414" s="24"/>
      <c r="E414" s="51" t="s">
        <v>637</v>
      </c>
      <c r="F414" s="141">
        <f>F415</f>
        <v>8598.6</v>
      </c>
      <c r="G414" s="141">
        <f t="shared" si="163"/>
        <v>8598.6</v>
      </c>
      <c r="H414" s="141">
        <f t="shared" si="163"/>
        <v>8598.6</v>
      </c>
    </row>
    <row r="415" spans="1:8" ht="15.75" outlineLevel="7" x14ac:dyDescent="0.2">
      <c r="A415" s="24" t="s">
        <v>149</v>
      </c>
      <c r="B415" s="24" t="s">
        <v>182</v>
      </c>
      <c r="C415" s="24" t="s">
        <v>448</v>
      </c>
      <c r="D415" s="24"/>
      <c r="E415" s="54" t="s">
        <v>36</v>
      </c>
      <c r="F415" s="141">
        <f>F416</f>
        <v>8598.6</v>
      </c>
      <c r="G415" s="141">
        <f t="shared" si="163"/>
        <v>8598.6</v>
      </c>
      <c r="H415" s="141">
        <f t="shared" si="163"/>
        <v>8598.6</v>
      </c>
    </row>
    <row r="416" spans="1:8" ht="31.5" outlineLevel="7" x14ac:dyDescent="0.2">
      <c r="A416" s="22" t="s">
        <v>149</v>
      </c>
      <c r="B416" s="22" t="s">
        <v>182</v>
      </c>
      <c r="C416" s="22" t="s">
        <v>448</v>
      </c>
      <c r="D416" s="22" t="s">
        <v>3</v>
      </c>
      <c r="E416" s="53" t="s">
        <v>4</v>
      </c>
      <c r="F416" s="150">
        <v>8598.6</v>
      </c>
      <c r="G416" s="156">
        <v>8598.6</v>
      </c>
      <c r="H416" s="156">
        <v>8598.6</v>
      </c>
    </row>
    <row r="417" spans="1:8" s="157" customFormat="1" ht="29.25" customHeight="1" outlineLevel="2" x14ac:dyDescent="0.2">
      <c r="A417" s="24" t="s">
        <v>149</v>
      </c>
      <c r="B417" s="24" t="s">
        <v>182</v>
      </c>
      <c r="C417" s="24" t="s">
        <v>47</v>
      </c>
      <c r="D417" s="24"/>
      <c r="E417" s="54" t="s">
        <v>301</v>
      </c>
      <c r="F417" s="141">
        <f>F418</f>
        <v>146982.70000000001</v>
      </c>
      <c r="G417" s="141">
        <f t="shared" ref="G417:H417" si="164">G418</f>
        <v>140807.9</v>
      </c>
      <c r="H417" s="141">
        <f t="shared" si="164"/>
        <v>140807.9</v>
      </c>
    </row>
    <row r="418" spans="1:8" ht="15.75" outlineLevel="3" x14ac:dyDescent="0.2">
      <c r="A418" s="24" t="s">
        <v>149</v>
      </c>
      <c r="B418" s="24" t="s">
        <v>182</v>
      </c>
      <c r="C418" s="24" t="s">
        <v>51</v>
      </c>
      <c r="D418" s="24"/>
      <c r="E418" s="51" t="s">
        <v>364</v>
      </c>
      <c r="F418" s="141">
        <f>F419+F422</f>
        <v>146982.70000000001</v>
      </c>
      <c r="G418" s="141">
        <f t="shared" ref="G418:H418" si="165">G419+G422</f>
        <v>140807.9</v>
      </c>
      <c r="H418" s="141">
        <f t="shared" si="165"/>
        <v>140807.9</v>
      </c>
    </row>
    <row r="419" spans="1:8" ht="31.5" outlineLevel="3" x14ac:dyDescent="0.2">
      <c r="A419" s="24" t="s">
        <v>149</v>
      </c>
      <c r="B419" s="24" t="s">
        <v>182</v>
      </c>
      <c r="C419" s="24" t="s">
        <v>291</v>
      </c>
      <c r="D419" s="24"/>
      <c r="E419" s="51" t="s">
        <v>637</v>
      </c>
      <c r="F419" s="141">
        <f>F420</f>
        <v>139828.70000000001</v>
      </c>
      <c r="G419" s="141">
        <f t="shared" ref="G419:H420" si="166">G420</f>
        <v>133653.9</v>
      </c>
      <c r="H419" s="141">
        <f t="shared" si="166"/>
        <v>133653.9</v>
      </c>
    </row>
    <row r="420" spans="1:8" ht="15.75" outlineLevel="4" x14ac:dyDescent="0.2">
      <c r="A420" s="24" t="s">
        <v>149</v>
      </c>
      <c r="B420" s="24" t="s">
        <v>182</v>
      </c>
      <c r="C420" s="24" t="s">
        <v>499</v>
      </c>
      <c r="D420" s="24"/>
      <c r="E420" s="54" t="s">
        <v>293</v>
      </c>
      <c r="F420" s="141">
        <f>F421</f>
        <v>139828.70000000001</v>
      </c>
      <c r="G420" s="141">
        <f t="shared" si="166"/>
        <v>133653.9</v>
      </c>
      <c r="H420" s="141">
        <f t="shared" si="166"/>
        <v>133653.9</v>
      </c>
    </row>
    <row r="421" spans="1:8" ht="15.75" outlineLevel="5" x14ac:dyDescent="0.2">
      <c r="A421" s="22" t="s">
        <v>149</v>
      </c>
      <c r="B421" s="22" t="s">
        <v>182</v>
      </c>
      <c r="C421" s="22" t="s">
        <v>499</v>
      </c>
      <c r="D421" s="22" t="s">
        <v>28</v>
      </c>
      <c r="E421" s="53" t="s">
        <v>29</v>
      </c>
      <c r="F421" s="150">
        <v>139828.70000000001</v>
      </c>
      <c r="G421" s="156">
        <v>133653.9</v>
      </c>
      <c r="H421" s="156">
        <v>133653.9</v>
      </c>
    </row>
    <row r="422" spans="1:8" ht="31.5" outlineLevel="4" x14ac:dyDescent="0.2">
      <c r="A422" s="24" t="s">
        <v>149</v>
      </c>
      <c r="B422" s="24" t="s">
        <v>182</v>
      </c>
      <c r="C422" s="24" t="s">
        <v>512</v>
      </c>
      <c r="D422" s="24"/>
      <c r="E422" s="51" t="s">
        <v>685</v>
      </c>
      <c r="F422" s="141">
        <f>F423</f>
        <v>7154</v>
      </c>
      <c r="G422" s="141">
        <f t="shared" ref="G422:H423" si="167">G423</f>
        <v>7154</v>
      </c>
      <c r="H422" s="141">
        <f t="shared" si="167"/>
        <v>7154</v>
      </c>
    </row>
    <row r="423" spans="1:8" ht="15.75" outlineLevel="5" x14ac:dyDescent="0.2">
      <c r="A423" s="24" t="s">
        <v>149</v>
      </c>
      <c r="B423" s="24" t="s">
        <v>182</v>
      </c>
      <c r="C423" s="24" t="s">
        <v>514</v>
      </c>
      <c r="D423" s="24"/>
      <c r="E423" s="54" t="s">
        <v>123</v>
      </c>
      <c r="F423" s="141">
        <f>F424</f>
        <v>7154</v>
      </c>
      <c r="G423" s="141">
        <f t="shared" si="167"/>
        <v>7154</v>
      </c>
      <c r="H423" s="141">
        <f t="shared" si="167"/>
        <v>7154</v>
      </c>
    </row>
    <row r="424" spans="1:8" ht="15.75" outlineLevel="7" x14ac:dyDescent="0.2">
      <c r="A424" s="22" t="s">
        <v>149</v>
      </c>
      <c r="B424" s="22" t="s">
        <v>182</v>
      </c>
      <c r="C424" s="22" t="s">
        <v>514</v>
      </c>
      <c r="D424" s="22" t="s">
        <v>6</v>
      </c>
      <c r="E424" s="53" t="s">
        <v>7</v>
      </c>
      <c r="F424" s="150">
        <v>7154</v>
      </c>
      <c r="G424" s="156">
        <v>7154</v>
      </c>
      <c r="H424" s="156">
        <v>7154</v>
      </c>
    </row>
    <row r="425" spans="1:8" ht="31.5" outlineLevel="7" x14ac:dyDescent="0.2">
      <c r="A425" s="24" t="s">
        <v>149</v>
      </c>
      <c r="B425" s="24" t="s">
        <v>182</v>
      </c>
      <c r="C425" s="24" t="s">
        <v>20</v>
      </c>
      <c r="D425" s="24"/>
      <c r="E425" s="54" t="s">
        <v>309</v>
      </c>
      <c r="F425" s="141">
        <f>F426</f>
        <v>535.6</v>
      </c>
      <c r="G425" s="141">
        <f t="shared" ref="G425:H428" si="168">G426</f>
        <v>649.20000000000005</v>
      </c>
      <c r="H425" s="141">
        <f t="shared" si="168"/>
        <v>881.5</v>
      </c>
    </row>
    <row r="426" spans="1:8" ht="15.75" outlineLevel="7" x14ac:dyDescent="0.2">
      <c r="A426" s="24" t="s">
        <v>149</v>
      </c>
      <c r="B426" s="24" t="s">
        <v>182</v>
      </c>
      <c r="C426" s="24" t="s">
        <v>76</v>
      </c>
      <c r="D426" s="24"/>
      <c r="E426" s="51" t="s">
        <v>364</v>
      </c>
      <c r="F426" s="141">
        <f>F427</f>
        <v>535.6</v>
      </c>
      <c r="G426" s="141">
        <f t="shared" si="168"/>
        <v>649.20000000000005</v>
      </c>
      <c r="H426" s="141">
        <f t="shared" si="168"/>
        <v>881.5</v>
      </c>
    </row>
    <row r="427" spans="1:8" ht="15.75" outlineLevel="7" x14ac:dyDescent="0.2">
      <c r="A427" s="24" t="s">
        <v>149</v>
      </c>
      <c r="B427" s="24" t="s">
        <v>182</v>
      </c>
      <c r="C427" s="24" t="s">
        <v>77</v>
      </c>
      <c r="D427" s="24"/>
      <c r="E427" s="54" t="s">
        <v>636</v>
      </c>
      <c r="F427" s="141">
        <f>F428</f>
        <v>535.6</v>
      </c>
      <c r="G427" s="141">
        <f t="shared" si="168"/>
        <v>649.20000000000005</v>
      </c>
      <c r="H427" s="141">
        <f t="shared" si="168"/>
        <v>881.5</v>
      </c>
    </row>
    <row r="428" spans="1:8" ht="31.5" outlineLevel="7" x14ac:dyDescent="0.2">
      <c r="A428" s="24" t="s">
        <v>149</v>
      </c>
      <c r="B428" s="24" t="s">
        <v>182</v>
      </c>
      <c r="C428" s="24" t="s">
        <v>587</v>
      </c>
      <c r="D428" s="24"/>
      <c r="E428" s="54" t="s">
        <v>259</v>
      </c>
      <c r="F428" s="141">
        <f>F429</f>
        <v>535.6</v>
      </c>
      <c r="G428" s="141">
        <f t="shared" si="168"/>
        <v>649.20000000000005</v>
      </c>
      <c r="H428" s="141">
        <f t="shared" si="168"/>
        <v>881.5</v>
      </c>
    </row>
    <row r="429" spans="1:8" ht="15.75" outlineLevel="7" x14ac:dyDescent="0.2">
      <c r="A429" s="22" t="s">
        <v>149</v>
      </c>
      <c r="B429" s="22" t="s">
        <v>182</v>
      </c>
      <c r="C429" s="22" t="s">
        <v>587</v>
      </c>
      <c r="D429" s="22" t="s">
        <v>6</v>
      </c>
      <c r="E429" s="53" t="s">
        <v>7</v>
      </c>
      <c r="F429" s="150">
        <v>535.6</v>
      </c>
      <c r="G429" s="150">
        <v>649.20000000000005</v>
      </c>
      <c r="H429" s="150">
        <v>881.5</v>
      </c>
    </row>
    <row r="430" spans="1:8" ht="15.75" outlineLevel="7" x14ac:dyDescent="0.2">
      <c r="A430" s="24" t="s">
        <v>149</v>
      </c>
      <c r="B430" s="24" t="s">
        <v>184</v>
      </c>
      <c r="C430" s="22"/>
      <c r="D430" s="22"/>
      <c r="E430" s="155" t="s">
        <v>185</v>
      </c>
      <c r="F430" s="141">
        <f t="shared" ref="F430:H435" si="169">F431</f>
        <v>150</v>
      </c>
      <c r="G430" s="141">
        <f t="shared" si="169"/>
        <v>150</v>
      </c>
      <c r="H430" s="141">
        <f t="shared" si="169"/>
        <v>150</v>
      </c>
    </row>
    <row r="431" spans="1:8" ht="15.75" outlineLevel="7" x14ac:dyDescent="0.2">
      <c r="A431" s="24" t="s">
        <v>149</v>
      </c>
      <c r="B431" s="24" t="s">
        <v>235</v>
      </c>
      <c r="C431" s="24"/>
      <c r="D431" s="24"/>
      <c r="E431" s="54" t="s">
        <v>236</v>
      </c>
      <c r="F431" s="141">
        <f t="shared" si="169"/>
        <v>150</v>
      </c>
      <c r="G431" s="141">
        <f t="shared" si="169"/>
        <v>150</v>
      </c>
      <c r="H431" s="141">
        <f t="shared" si="169"/>
        <v>150</v>
      </c>
    </row>
    <row r="432" spans="1:8" ht="31.5" outlineLevel="7" x14ac:dyDescent="0.2">
      <c r="A432" s="24" t="s">
        <v>149</v>
      </c>
      <c r="B432" s="24" t="s">
        <v>235</v>
      </c>
      <c r="C432" s="24" t="s">
        <v>24</v>
      </c>
      <c r="D432" s="24"/>
      <c r="E432" s="54" t="s">
        <v>298</v>
      </c>
      <c r="F432" s="141">
        <f t="shared" si="169"/>
        <v>150</v>
      </c>
      <c r="G432" s="141">
        <f t="shared" si="169"/>
        <v>150</v>
      </c>
      <c r="H432" s="141">
        <f t="shared" si="169"/>
        <v>150</v>
      </c>
    </row>
    <row r="433" spans="1:8" ht="15.75" outlineLevel="7" x14ac:dyDescent="0.2">
      <c r="A433" s="24" t="s">
        <v>149</v>
      </c>
      <c r="B433" s="24" t="s">
        <v>235</v>
      </c>
      <c r="C433" s="9" t="s">
        <v>438</v>
      </c>
      <c r="D433" s="9"/>
      <c r="E433" s="51" t="s">
        <v>383</v>
      </c>
      <c r="F433" s="141">
        <f t="shared" si="169"/>
        <v>150</v>
      </c>
      <c r="G433" s="141">
        <f t="shared" si="169"/>
        <v>150</v>
      </c>
      <c r="H433" s="141">
        <f t="shared" si="169"/>
        <v>150</v>
      </c>
    </row>
    <row r="434" spans="1:8" ht="15.75" outlineLevel="7" x14ac:dyDescent="0.2">
      <c r="A434" s="24" t="s">
        <v>149</v>
      </c>
      <c r="B434" s="24" t="s">
        <v>235</v>
      </c>
      <c r="C434" s="9" t="s">
        <v>465</v>
      </c>
      <c r="D434" s="9"/>
      <c r="E434" s="51" t="s">
        <v>648</v>
      </c>
      <c r="F434" s="141">
        <f t="shared" si="169"/>
        <v>150</v>
      </c>
      <c r="G434" s="141">
        <f t="shared" si="169"/>
        <v>150</v>
      </c>
      <c r="H434" s="141">
        <f t="shared" si="169"/>
        <v>150</v>
      </c>
    </row>
    <row r="435" spans="1:8" s="153" customFormat="1" ht="15.75" outlineLevel="7" x14ac:dyDescent="0.2">
      <c r="A435" s="24" t="s">
        <v>149</v>
      </c>
      <c r="B435" s="24" t="s">
        <v>235</v>
      </c>
      <c r="C435" s="9" t="s">
        <v>468</v>
      </c>
      <c r="D435" s="9"/>
      <c r="E435" s="51" t="s">
        <v>65</v>
      </c>
      <c r="F435" s="141">
        <f t="shared" si="169"/>
        <v>150</v>
      </c>
      <c r="G435" s="141">
        <f t="shared" si="169"/>
        <v>150</v>
      </c>
      <c r="H435" s="141">
        <f t="shared" si="169"/>
        <v>150</v>
      </c>
    </row>
    <row r="436" spans="1:8" ht="15.75" outlineLevel="7" x14ac:dyDescent="0.2">
      <c r="A436" s="22" t="s">
        <v>149</v>
      </c>
      <c r="B436" s="22" t="s">
        <v>235</v>
      </c>
      <c r="C436" s="14" t="s">
        <v>468</v>
      </c>
      <c r="D436" s="17" t="s">
        <v>6</v>
      </c>
      <c r="E436" s="19" t="s">
        <v>7</v>
      </c>
      <c r="F436" s="12">
        <v>150</v>
      </c>
      <c r="G436" s="12">
        <v>150</v>
      </c>
      <c r="H436" s="12">
        <v>150</v>
      </c>
    </row>
    <row r="437" spans="1:8" ht="15.75" outlineLevel="7" x14ac:dyDescent="0.2">
      <c r="A437" s="24" t="s">
        <v>149</v>
      </c>
      <c r="B437" s="24" t="s">
        <v>142</v>
      </c>
      <c r="C437" s="22"/>
      <c r="D437" s="22"/>
      <c r="E437" s="155" t="s">
        <v>143</v>
      </c>
      <c r="F437" s="141">
        <f>F438+F448+F456+F471</f>
        <v>85158.491249999992</v>
      </c>
      <c r="G437" s="141">
        <f t="shared" ref="G437:H437" si="170">G438+G448+G456+G471</f>
        <v>21736.799999999999</v>
      </c>
      <c r="H437" s="141">
        <f t="shared" si="170"/>
        <v>31736.799999999999</v>
      </c>
    </row>
    <row r="438" spans="1:8" ht="15.75" outlineLevel="7" x14ac:dyDescent="0.2">
      <c r="A438" s="24" t="s">
        <v>149</v>
      </c>
      <c r="B438" s="180" t="s">
        <v>186</v>
      </c>
      <c r="C438" s="180"/>
      <c r="D438" s="180"/>
      <c r="E438" s="155" t="s">
        <v>226</v>
      </c>
      <c r="F438" s="141">
        <f>F439</f>
        <v>13835.3</v>
      </c>
      <c r="G438" s="141"/>
      <c r="H438" s="141">
        <f t="shared" ref="H438" si="171">H439</f>
        <v>10000</v>
      </c>
    </row>
    <row r="439" spans="1:8" ht="15.75" outlineLevel="7" x14ac:dyDescent="0.2">
      <c r="A439" s="24" t="s">
        <v>149</v>
      </c>
      <c r="B439" s="180" t="s">
        <v>186</v>
      </c>
      <c r="C439" s="24" t="s">
        <v>66</v>
      </c>
      <c r="D439" s="24"/>
      <c r="E439" s="54" t="s">
        <v>296</v>
      </c>
      <c r="F439" s="141">
        <f>F440+F444</f>
        <v>13835.3</v>
      </c>
      <c r="G439" s="141"/>
      <c r="H439" s="141">
        <f t="shared" ref="H439" si="172">H440+H444</f>
        <v>10000</v>
      </c>
    </row>
    <row r="440" spans="1:8" ht="15.75" outlineLevel="7" x14ac:dyDescent="0.2">
      <c r="A440" s="17" t="s">
        <v>149</v>
      </c>
      <c r="B440" s="181" t="s">
        <v>186</v>
      </c>
      <c r="C440" s="159" t="s">
        <v>375</v>
      </c>
      <c r="D440" s="17"/>
      <c r="E440" s="178" t="s">
        <v>376</v>
      </c>
      <c r="F440" s="141">
        <f>F441</f>
        <v>6660</v>
      </c>
      <c r="G440" s="141"/>
      <c r="H440" s="141">
        <f t="shared" ref="H440:H442" si="173">H441</f>
        <v>10000</v>
      </c>
    </row>
    <row r="441" spans="1:8" ht="15.75" outlineLevel="7" x14ac:dyDescent="0.2">
      <c r="A441" s="24" t="s">
        <v>149</v>
      </c>
      <c r="B441" s="24" t="s">
        <v>186</v>
      </c>
      <c r="C441" s="24" t="s">
        <v>633</v>
      </c>
      <c r="D441" s="24"/>
      <c r="E441" s="54" t="s">
        <v>380</v>
      </c>
      <c r="F441" s="141">
        <f>F442</f>
        <v>6660</v>
      </c>
      <c r="G441" s="141"/>
      <c r="H441" s="141">
        <f t="shared" si="173"/>
        <v>10000</v>
      </c>
    </row>
    <row r="442" spans="1:8" ht="15.75" outlineLevel="7" x14ac:dyDescent="0.2">
      <c r="A442" s="159" t="s">
        <v>149</v>
      </c>
      <c r="B442" s="180" t="s">
        <v>186</v>
      </c>
      <c r="C442" s="22" t="s">
        <v>381</v>
      </c>
      <c r="D442" s="24"/>
      <c r="E442" s="54" t="s">
        <v>239</v>
      </c>
      <c r="F442" s="141">
        <f>F443</f>
        <v>6660</v>
      </c>
      <c r="G442" s="141"/>
      <c r="H442" s="141">
        <f t="shared" si="173"/>
        <v>10000</v>
      </c>
    </row>
    <row r="443" spans="1:8" ht="15.75" outlineLevel="7" x14ac:dyDescent="0.2">
      <c r="A443" s="17" t="s">
        <v>149</v>
      </c>
      <c r="B443" s="181" t="s">
        <v>186</v>
      </c>
      <c r="C443" s="22" t="s">
        <v>381</v>
      </c>
      <c r="D443" s="22" t="s">
        <v>28</v>
      </c>
      <c r="E443" s="53" t="s">
        <v>29</v>
      </c>
      <c r="F443" s="150">
        <v>6660</v>
      </c>
      <c r="G443" s="156"/>
      <c r="H443" s="156">
        <v>10000</v>
      </c>
    </row>
    <row r="444" spans="1:8" ht="15.75" outlineLevel="7" x14ac:dyDescent="0.2">
      <c r="A444" s="24" t="s">
        <v>149</v>
      </c>
      <c r="B444" s="180" t="s">
        <v>186</v>
      </c>
      <c r="C444" s="24" t="s">
        <v>382</v>
      </c>
      <c r="D444" s="24"/>
      <c r="E444" s="54" t="s">
        <v>383</v>
      </c>
      <c r="F444" s="141">
        <f>F445</f>
        <v>7175.3</v>
      </c>
      <c r="G444" s="141"/>
      <c r="H444" s="141"/>
    </row>
    <row r="445" spans="1:8" ht="15.75" outlineLevel="7" x14ac:dyDescent="0.2">
      <c r="A445" s="24" t="s">
        <v>149</v>
      </c>
      <c r="B445" s="180" t="s">
        <v>186</v>
      </c>
      <c r="C445" s="24" t="s">
        <v>384</v>
      </c>
      <c r="D445" s="24"/>
      <c r="E445" s="54" t="s">
        <v>635</v>
      </c>
      <c r="F445" s="141">
        <f>F446</f>
        <v>7175.3</v>
      </c>
      <c r="G445" s="141"/>
      <c r="H445" s="141"/>
    </row>
    <row r="446" spans="1:8" ht="31.5" outlineLevel="7" x14ac:dyDescent="0.2">
      <c r="A446" s="159" t="s">
        <v>149</v>
      </c>
      <c r="B446" s="180" t="s">
        <v>186</v>
      </c>
      <c r="C446" s="159" t="s">
        <v>389</v>
      </c>
      <c r="D446" s="159" t="s">
        <v>127</v>
      </c>
      <c r="E446" s="52" t="s">
        <v>277</v>
      </c>
      <c r="F446" s="141">
        <f>F447</f>
        <v>7175.3</v>
      </c>
      <c r="G446" s="141"/>
      <c r="H446" s="141"/>
    </row>
    <row r="447" spans="1:8" ht="15.75" outlineLevel="7" x14ac:dyDescent="0.2">
      <c r="A447" s="17" t="s">
        <v>149</v>
      </c>
      <c r="B447" s="181" t="s">
        <v>186</v>
      </c>
      <c r="C447" s="17" t="s">
        <v>389</v>
      </c>
      <c r="D447" s="17" t="s">
        <v>28</v>
      </c>
      <c r="E447" s="179" t="s">
        <v>121</v>
      </c>
      <c r="F447" s="150">
        <v>7175.3</v>
      </c>
      <c r="G447" s="156"/>
      <c r="H447" s="156"/>
    </row>
    <row r="448" spans="1:8" ht="15.75" outlineLevel="7" x14ac:dyDescent="0.2">
      <c r="A448" s="161" t="s">
        <v>149</v>
      </c>
      <c r="B448" s="161" t="s">
        <v>215</v>
      </c>
      <c r="C448" s="161"/>
      <c r="D448" s="161"/>
      <c r="E448" s="51"/>
      <c r="F448" s="141">
        <f>F449</f>
        <v>48828.391250000001</v>
      </c>
      <c r="G448" s="141"/>
      <c r="H448" s="141"/>
    </row>
    <row r="449" spans="1:8" ht="31.5" outlineLevel="7" x14ac:dyDescent="0.2">
      <c r="A449" s="161" t="s">
        <v>149</v>
      </c>
      <c r="B449" s="161" t="s">
        <v>215</v>
      </c>
      <c r="C449" s="161" t="s">
        <v>54</v>
      </c>
      <c r="D449" s="161"/>
      <c r="E449" s="51" t="s">
        <v>297</v>
      </c>
      <c r="F449" s="141">
        <f>F450</f>
        <v>48828.391250000001</v>
      </c>
      <c r="G449" s="141"/>
      <c r="H449" s="141"/>
    </row>
    <row r="450" spans="1:8" ht="15.75" outlineLevel="7" x14ac:dyDescent="0.2">
      <c r="A450" s="159" t="s">
        <v>149</v>
      </c>
      <c r="B450" s="180" t="s">
        <v>215</v>
      </c>
      <c r="C450" s="24" t="s">
        <v>55</v>
      </c>
      <c r="D450" s="24"/>
      <c r="E450" s="54" t="s">
        <v>376</v>
      </c>
      <c r="F450" s="141">
        <f>F451</f>
        <v>48828.391250000001</v>
      </c>
      <c r="G450" s="141"/>
      <c r="H450" s="141"/>
    </row>
    <row r="451" spans="1:8" ht="15.75" outlineLevel="7" x14ac:dyDescent="0.2">
      <c r="A451" s="159" t="s">
        <v>149</v>
      </c>
      <c r="B451" s="180" t="s">
        <v>215</v>
      </c>
      <c r="C451" s="24" t="s">
        <v>643</v>
      </c>
      <c r="D451" s="24"/>
      <c r="E451" s="54" t="s">
        <v>380</v>
      </c>
      <c r="F451" s="141">
        <f>F452+F454</f>
        <v>48828.391250000001</v>
      </c>
      <c r="G451" s="141"/>
      <c r="H451" s="141"/>
    </row>
    <row r="452" spans="1:8" ht="31.5" outlineLevel="7" x14ac:dyDescent="0.2">
      <c r="A452" s="159" t="s">
        <v>149</v>
      </c>
      <c r="B452" s="180" t="s">
        <v>215</v>
      </c>
      <c r="C452" s="24" t="s">
        <v>642</v>
      </c>
      <c r="D452" s="24"/>
      <c r="E452" s="54" t="s">
        <v>416</v>
      </c>
      <c r="F452" s="141">
        <f>F453</f>
        <v>12207.091249999999</v>
      </c>
      <c r="G452" s="141"/>
      <c r="H452" s="141"/>
    </row>
    <row r="453" spans="1:8" ht="15.75" outlineLevel="7" x14ac:dyDescent="0.2">
      <c r="A453" s="17" t="s">
        <v>149</v>
      </c>
      <c r="B453" s="181" t="s">
        <v>215</v>
      </c>
      <c r="C453" s="22" t="s">
        <v>642</v>
      </c>
      <c r="D453" s="22" t="s">
        <v>28</v>
      </c>
      <c r="E453" s="179" t="s">
        <v>121</v>
      </c>
      <c r="F453" s="150">
        <v>12207.091249999999</v>
      </c>
      <c r="G453" s="156"/>
      <c r="H453" s="156"/>
    </row>
    <row r="454" spans="1:8" ht="31.5" outlineLevel="7" x14ac:dyDescent="0.2">
      <c r="A454" s="159" t="s">
        <v>149</v>
      </c>
      <c r="B454" s="180" t="s">
        <v>215</v>
      </c>
      <c r="C454" s="24" t="s">
        <v>642</v>
      </c>
      <c r="D454" s="24"/>
      <c r="E454" s="54" t="s">
        <v>416</v>
      </c>
      <c r="F454" s="141">
        <f>F455</f>
        <v>36621.300000000003</v>
      </c>
      <c r="G454" s="141"/>
      <c r="H454" s="141"/>
    </row>
    <row r="455" spans="1:8" ht="18.75" customHeight="1" outlineLevel="7" x14ac:dyDescent="0.2">
      <c r="A455" s="17" t="s">
        <v>149</v>
      </c>
      <c r="B455" s="181" t="s">
        <v>215</v>
      </c>
      <c r="C455" s="22" t="s">
        <v>642</v>
      </c>
      <c r="D455" s="22" t="s">
        <v>28</v>
      </c>
      <c r="E455" s="179" t="s">
        <v>121</v>
      </c>
      <c r="F455" s="12">
        <v>36621.300000000003</v>
      </c>
      <c r="G455" s="12"/>
      <c r="H455" s="158"/>
    </row>
    <row r="456" spans="1:8" ht="15.75" outlineLevel="7" x14ac:dyDescent="0.2">
      <c r="A456" s="24" t="s">
        <v>149</v>
      </c>
      <c r="B456" s="24" t="s">
        <v>144</v>
      </c>
      <c r="C456" s="22"/>
      <c r="D456" s="22"/>
      <c r="E456" s="54" t="s">
        <v>145</v>
      </c>
      <c r="F456" s="10">
        <f>F457+F462</f>
        <v>237.7</v>
      </c>
      <c r="G456" s="10">
        <f t="shared" ref="G456:H456" si="174">G457+G462</f>
        <v>237.7</v>
      </c>
      <c r="H456" s="10">
        <f t="shared" si="174"/>
        <v>237.7</v>
      </c>
    </row>
    <row r="457" spans="1:8" ht="31.5" outlineLevel="7" x14ac:dyDescent="0.2">
      <c r="A457" s="24" t="s">
        <v>149</v>
      </c>
      <c r="B457" s="24" t="s">
        <v>144</v>
      </c>
      <c r="C457" s="24" t="s">
        <v>24</v>
      </c>
      <c r="D457" s="24"/>
      <c r="E457" s="54" t="s">
        <v>298</v>
      </c>
      <c r="F457" s="141">
        <f>F458</f>
        <v>72.599999999999994</v>
      </c>
      <c r="G457" s="141">
        <f t="shared" ref="G457:H460" si="175">G458</f>
        <v>72.599999999999994</v>
      </c>
      <c r="H457" s="141">
        <f t="shared" si="175"/>
        <v>72.599999999999994</v>
      </c>
    </row>
    <row r="458" spans="1:8" ht="15.75" outlineLevel="7" x14ac:dyDescent="0.2">
      <c r="A458" s="24" t="s">
        <v>149</v>
      </c>
      <c r="B458" s="24" t="s">
        <v>144</v>
      </c>
      <c r="C458" s="9" t="s">
        <v>438</v>
      </c>
      <c r="D458" s="9"/>
      <c r="E458" s="51" t="s">
        <v>383</v>
      </c>
      <c r="F458" s="141">
        <f>F459</f>
        <v>72.599999999999994</v>
      </c>
      <c r="G458" s="141">
        <f t="shared" si="175"/>
        <v>72.599999999999994</v>
      </c>
      <c r="H458" s="141">
        <f t="shared" si="175"/>
        <v>72.599999999999994</v>
      </c>
    </row>
    <row r="459" spans="1:8" ht="31.5" outlineLevel="7" x14ac:dyDescent="0.2">
      <c r="A459" s="24" t="s">
        <v>149</v>
      </c>
      <c r="B459" s="24" t="s">
        <v>144</v>
      </c>
      <c r="C459" s="9" t="s">
        <v>447</v>
      </c>
      <c r="D459" s="9"/>
      <c r="E459" s="51" t="s">
        <v>637</v>
      </c>
      <c r="F459" s="141">
        <f>F460</f>
        <v>72.599999999999994</v>
      </c>
      <c r="G459" s="141">
        <f t="shared" si="175"/>
        <v>72.599999999999994</v>
      </c>
      <c r="H459" s="141">
        <f t="shared" si="175"/>
        <v>72.599999999999994</v>
      </c>
    </row>
    <row r="460" spans="1:8" s="153" customFormat="1" ht="15.75" outlineLevel="7" x14ac:dyDescent="0.2">
      <c r="A460" s="24" t="s">
        <v>149</v>
      </c>
      <c r="B460" s="24" t="s">
        <v>144</v>
      </c>
      <c r="C460" s="9" t="s">
        <v>448</v>
      </c>
      <c r="D460" s="9"/>
      <c r="E460" s="51" t="s">
        <v>36</v>
      </c>
      <c r="F460" s="141">
        <f>F461</f>
        <v>72.599999999999994</v>
      </c>
      <c r="G460" s="141">
        <f t="shared" si="175"/>
        <v>72.599999999999994</v>
      </c>
      <c r="H460" s="141">
        <f t="shared" si="175"/>
        <v>72.599999999999994</v>
      </c>
    </row>
    <row r="461" spans="1:8" ht="15.75" outlineLevel="7" x14ac:dyDescent="0.2">
      <c r="A461" s="22" t="s">
        <v>149</v>
      </c>
      <c r="B461" s="22" t="s">
        <v>144</v>
      </c>
      <c r="C461" s="14" t="s">
        <v>448</v>
      </c>
      <c r="D461" s="17" t="s">
        <v>6</v>
      </c>
      <c r="E461" s="19" t="s">
        <v>7</v>
      </c>
      <c r="F461" s="150">
        <v>72.599999999999994</v>
      </c>
      <c r="G461" s="150">
        <v>72.599999999999994</v>
      </c>
      <c r="H461" s="150">
        <v>72.599999999999994</v>
      </c>
    </row>
    <row r="462" spans="1:8" ht="31.5" outlineLevel="7" x14ac:dyDescent="0.2">
      <c r="A462" s="24" t="s">
        <v>149</v>
      </c>
      <c r="B462" s="24" t="s">
        <v>144</v>
      </c>
      <c r="C462" s="24" t="s">
        <v>21</v>
      </c>
      <c r="D462" s="24"/>
      <c r="E462" s="54" t="s">
        <v>303</v>
      </c>
      <c r="F462" s="141">
        <f>F463</f>
        <v>165.1</v>
      </c>
      <c r="G462" s="141">
        <f t="shared" ref="G462:H463" si="176">G463</f>
        <v>165.1</v>
      </c>
      <c r="H462" s="141">
        <f t="shared" si="176"/>
        <v>165.1</v>
      </c>
    </row>
    <row r="463" spans="1:8" ht="15.75" outlineLevel="7" x14ac:dyDescent="0.2">
      <c r="A463" s="24" t="s">
        <v>149</v>
      </c>
      <c r="B463" s="24" t="s">
        <v>144</v>
      </c>
      <c r="C463" s="24" t="s">
        <v>365</v>
      </c>
      <c r="D463" s="24"/>
      <c r="E463" s="54" t="s">
        <v>364</v>
      </c>
      <c r="F463" s="141">
        <f>F464</f>
        <v>165.1</v>
      </c>
      <c r="G463" s="141">
        <f t="shared" si="176"/>
        <v>165.1</v>
      </c>
      <c r="H463" s="141">
        <f t="shared" si="176"/>
        <v>165.1</v>
      </c>
    </row>
    <row r="464" spans="1:8" ht="31.5" outlineLevel="7" x14ac:dyDescent="0.2">
      <c r="A464" s="24" t="s">
        <v>149</v>
      </c>
      <c r="B464" s="24" t="s">
        <v>144</v>
      </c>
      <c r="C464" s="24" t="s">
        <v>366</v>
      </c>
      <c r="D464" s="24"/>
      <c r="E464" s="54" t="s">
        <v>637</v>
      </c>
      <c r="F464" s="141">
        <f>F465+F467+F469</f>
        <v>165.1</v>
      </c>
      <c r="G464" s="141">
        <f t="shared" ref="G464:H464" si="177">G465+G467+G469</f>
        <v>165.1</v>
      </c>
      <c r="H464" s="141">
        <f t="shared" si="177"/>
        <v>165.1</v>
      </c>
    </row>
    <row r="465" spans="1:8" ht="15.75" outlineLevel="7" x14ac:dyDescent="0.2">
      <c r="A465" s="24" t="s">
        <v>149</v>
      </c>
      <c r="B465" s="24" t="s">
        <v>144</v>
      </c>
      <c r="C465" s="24" t="s">
        <v>361</v>
      </c>
      <c r="D465" s="24"/>
      <c r="E465" s="54" t="s">
        <v>30</v>
      </c>
      <c r="F465" s="141">
        <f>F466</f>
        <v>85.7</v>
      </c>
      <c r="G465" s="141">
        <f t="shared" ref="G465:H465" si="178">G466</f>
        <v>85.7</v>
      </c>
      <c r="H465" s="141">
        <f t="shared" si="178"/>
        <v>85.7</v>
      </c>
    </row>
    <row r="466" spans="1:8" ht="15.75" outlineLevel="1" x14ac:dyDescent="0.2">
      <c r="A466" s="22" t="s">
        <v>149</v>
      </c>
      <c r="B466" s="22" t="s">
        <v>144</v>
      </c>
      <c r="C466" s="22" t="s">
        <v>361</v>
      </c>
      <c r="D466" s="22" t="s">
        <v>6</v>
      </c>
      <c r="E466" s="53" t="s">
        <v>7</v>
      </c>
      <c r="F466" s="150">
        <v>85.7</v>
      </c>
      <c r="G466" s="150">
        <v>85.7</v>
      </c>
      <c r="H466" s="150">
        <v>85.7</v>
      </c>
    </row>
    <row r="467" spans="1:8" ht="15.75" outlineLevel="4" x14ac:dyDescent="0.2">
      <c r="A467" s="24" t="s">
        <v>149</v>
      </c>
      <c r="B467" s="24" t="s">
        <v>144</v>
      </c>
      <c r="C467" s="24" t="s">
        <v>604</v>
      </c>
      <c r="D467" s="24"/>
      <c r="E467" s="51" t="s">
        <v>31</v>
      </c>
      <c r="F467" s="141">
        <f>F468</f>
        <v>29.4</v>
      </c>
      <c r="G467" s="141">
        <f t="shared" ref="G467:H467" si="179">G468</f>
        <v>29.4</v>
      </c>
      <c r="H467" s="141">
        <f t="shared" si="179"/>
        <v>29.4</v>
      </c>
    </row>
    <row r="468" spans="1:8" ht="15.75" outlineLevel="5" x14ac:dyDescent="0.2">
      <c r="A468" s="22" t="s">
        <v>149</v>
      </c>
      <c r="B468" s="22" t="s">
        <v>144</v>
      </c>
      <c r="C468" s="22" t="s">
        <v>604</v>
      </c>
      <c r="D468" s="22" t="s">
        <v>28</v>
      </c>
      <c r="E468" s="53" t="s">
        <v>29</v>
      </c>
      <c r="F468" s="150">
        <v>29.4</v>
      </c>
      <c r="G468" s="150">
        <v>29.4</v>
      </c>
      <c r="H468" s="150">
        <v>29.4</v>
      </c>
    </row>
    <row r="469" spans="1:8" ht="15.75" outlineLevel="7" x14ac:dyDescent="0.2">
      <c r="A469" s="24" t="s">
        <v>149</v>
      </c>
      <c r="B469" s="24" t="s">
        <v>144</v>
      </c>
      <c r="C469" s="24" t="s">
        <v>68</v>
      </c>
      <c r="D469" s="24"/>
      <c r="E469" s="54" t="s">
        <v>69</v>
      </c>
      <c r="F469" s="141">
        <f>F470</f>
        <v>50</v>
      </c>
      <c r="G469" s="141">
        <f t="shared" ref="G469:H469" si="180">G470</f>
        <v>50</v>
      </c>
      <c r="H469" s="141">
        <f t="shared" si="180"/>
        <v>50</v>
      </c>
    </row>
    <row r="470" spans="1:8" ht="15.75" outlineLevel="2" x14ac:dyDescent="0.2">
      <c r="A470" s="22" t="s">
        <v>149</v>
      </c>
      <c r="B470" s="22" t="s">
        <v>144</v>
      </c>
      <c r="C470" s="22" t="s">
        <v>605</v>
      </c>
      <c r="D470" s="22" t="s">
        <v>28</v>
      </c>
      <c r="E470" s="53" t="s">
        <v>29</v>
      </c>
      <c r="F470" s="150">
        <v>50</v>
      </c>
      <c r="G470" s="150">
        <v>50</v>
      </c>
      <c r="H470" s="150">
        <v>50</v>
      </c>
    </row>
    <row r="471" spans="1:8" ht="15.75" outlineLevel="3" x14ac:dyDescent="0.2">
      <c r="A471" s="24" t="s">
        <v>149</v>
      </c>
      <c r="B471" s="24" t="s">
        <v>189</v>
      </c>
      <c r="C471" s="24"/>
      <c r="D471" s="24"/>
      <c r="E471" s="54" t="s">
        <v>190</v>
      </c>
      <c r="F471" s="141">
        <f>F472</f>
        <v>22257.1</v>
      </c>
      <c r="G471" s="141">
        <f t="shared" ref="G471:H475" si="181">G472</f>
        <v>21499.1</v>
      </c>
      <c r="H471" s="141">
        <f t="shared" si="181"/>
        <v>21499.1</v>
      </c>
    </row>
    <row r="472" spans="1:8" ht="31.5" outlineLevel="4" x14ac:dyDescent="0.2">
      <c r="A472" s="24" t="s">
        <v>149</v>
      </c>
      <c r="B472" s="24" t="s">
        <v>189</v>
      </c>
      <c r="C472" s="24" t="s">
        <v>21</v>
      </c>
      <c r="D472" s="24"/>
      <c r="E472" s="54" t="s">
        <v>303</v>
      </c>
      <c r="F472" s="141">
        <f>F473</f>
        <v>22257.1</v>
      </c>
      <c r="G472" s="141">
        <f t="shared" si="181"/>
        <v>21499.1</v>
      </c>
      <c r="H472" s="141">
        <f t="shared" si="181"/>
        <v>21499.1</v>
      </c>
    </row>
    <row r="473" spans="1:8" ht="15.75" outlineLevel="5" x14ac:dyDescent="0.2">
      <c r="A473" s="24" t="s">
        <v>149</v>
      </c>
      <c r="B473" s="24" t="s">
        <v>189</v>
      </c>
      <c r="C473" s="24" t="s">
        <v>365</v>
      </c>
      <c r="D473" s="24"/>
      <c r="E473" s="54" t="s">
        <v>364</v>
      </c>
      <c r="F473" s="141">
        <f>F474</f>
        <v>22257.1</v>
      </c>
      <c r="G473" s="141">
        <f t="shared" si="181"/>
        <v>21499.1</v>
      </c>
      <c r="H473" s="141">
        <f t="shared" si="181"/>
        <v>21499.1</v>
      </c>
    </row>
    <row r="474" spans="1:8" ht="31.5" outlineLevel="7" x14ac:dyDescent="0.2">
      <c r="A474" s="24" t="s">
        <v>149</v>
      </c>
      <c r="B474" s="24" t="s">
        <v>189</v>
      </c>
      <c r="C474" s="24" t="s">
        <v>366</v>
      </c>
      <c r="D474" s="24"/>
      <c r="E474" s="54" t="s">
        <v>637</v>
      </c>
      <c r="F474" s="141">
        <f>F475</f>
        <v>22257.1</v>
      </c>
      <c r="G474" s="141">
        <f t="shared" si="181"/>
        <v>21499.1</v>
      </c>
      <c r="H474" s="141">
        <f t="shared" si="181"/>
        <v>21499.1</v>
      </c>
    </row>
    <row r="475" spans="1:8" ht="15.75" outlineLevel="3" x14ac:dyDescent="0.2">
      <c r="A475" s="24" t="s">
        <v>149</v>
      </c>
      <c r="B475" s="24" t="s">
        <v>189</v>
      </c>
      <c r="C475" s="24" t="s">
        <v>605</v>
      </c>
      <c r="D475" s="24"/>
      <c r="E475" s="54" t="s">
        <v>69</v>
      </c>
      <c r="F475" s="141">
        <f>F476</f>
        <v>22257.1</v>
      </c>
      <c r="G475" s="141">
        <f t="shared" si="181"/>
        <v>21499.1</v>
      </c>
      <c r="H475" s="141">
        <f t="shared" si="181"/>
        <v>21499.1</v>
      </c>
    </row>
    <row r="476" spans="1:8" ht="15.75" outlineLevel="4" x14ac:dyDescent="0.2">
      <c r="A476" s="22" t="s">
        <v>149</v>
      </c>
      <c r="B476" s="22" t="s">
        <v>189</v>
      </c>
      <c r="C476" s="22" t="s">
        <v>605</v>
      </c>
      <c r="D476" s="22" t="s">
        <v>28</v>
      </c>
      <c r="E476" s="53" t="s">
        <v>29</v>
      </c>
      <c r="F476" s="150">
        <f>21499.1+758</f>
        <v>22257.1</v>
      </c>
      <c r="G476" s="150">
        <v>21499.1</v>
      </c>
      <c r="H476" s="150">
        <v>21499.1</v>
      </c>
    </row>
    <row r="477" spans="1:8" ht="15.75" outlineLevel="7" x14ac:dyDescent="0.2">
      <c r="A477" s="24" t="s">
        <v>149</v>
      </c>
      <c r="B477" s="24" t="s">
        <v>191</v>
      </c>
      <c r="C477" s="24"/>
      <c r="D477" s="24"/>
      <c r="E477" s="54" t="s">
        <v>192</v>
      </c>
      <c r="F477" s="141">
        <f>F478+F497</f>
        <v>3311.7088100000001</v>
      </c>
      <c r="G477" s="141">
        <f>G478+G497</f>
        <v>150</v>
      </c>
      <c r="H477" s="141">
        <f>H478+H497</f>
        <v>150</v>
      </c>
    </row>
    <row r="478" spans="1:8" ht="15.75" outlineLevel="7" x14ac:dyDescent="0.2">
      <c r="A478" s="24" t="s">
        <v>149</v>
      </c>
      <c r="B478" s="24" t="s">
        <v>218</v>
      </c>
      <c r="C478" s="24"/>
      <c r="D478" s="24"/>
      <c r="E478" s="54" t="s">
        <v>219</v>
      </c>
      <c r="F478" s="141">
        <f>F479+F485</f>
        <v>3161.7088100000001</v>
      </c>
      <c r="G478" s="141"/>
      <c r="H478" s="141"/>
    </row>
    <row r="479" spans="1:8" ht="31.5" outlineLevel="7" x14ac:dyDescent="0.2">
      <c r="A479" s="24" t="s">
        <v>149</v>
      </c>
      <c r="B479" s="24" t="s">
        <v>218</v>
      </c>
      <c r="C479" s="9" t="s">
        <v>54</v>
      </c>
      <c r="D479" s="9"/>
      <c r="E479" s="51" t="s">
        <v>297</v>
      </c>
      <c r="F479" s="141">
        <f t="shared" ref="F479:F482" si="182">F480</f>
        <v>1653.4</v>
      </c>
      <c r="G479" s="141"/>
      <c r="H479" s="141"/>
    </row>
    <row r="480" spans="1:8" ht="15.75" outlineLevel="7" x14ac:dyDescent="0.2">
      <c r="A480" s="24" t="s">
        <v>149</v>
      </c>
      <c r="B480" s="24" t="s">
        <v>218</v>
      </c>
      <c r="C480" s="9" t="s">
        <v>95</v>
      </c>
      <c r="D480" s="9"/>
      <c r="E480" s="51" t="s">
        <v>383</v>
      </c>
      <c r="F480" s="141">
        <f t="shared" si="182"/>
        <v>1653.4</v>
      </c>
      <c r="G480" s="141"/>
      <c r="H480" s="141"/>
    </row>
    <row r="481" spans="1:8" ht="15.75" outlineLevel="7" x14ac:dyDescent="0.2">
      <c r="A481" s="24" t="s">
        <v>149</v>
      </c>
      <c r="B481" s="24" t="s">
        <v>218</v>
      </c>
      <c r="C481" s="9" t="s">
        <v>96</v>
      </c>
      <c r="D481" s="9"/>
      <c r="E481" s="51" t="s">
        <v>635</v>
      </c>
      <c r="F481" s="141">
        <f t="shared" si="182"/>
        <v>1653.4</v>
      </c>
      <c r="G481" s="141"/>
      <c r="H481" s="141"/>
    </row>
    <row r="482" spans="1:8" s="153" customFormat="1" ht="20.25" customHeight="1" outlineLevel="7" x14ac:dyDescent="0.2">
      <c r="A482" s="24" t="s">
        <v>149</v>
      </c>
      <c r="B482" s="24" t="s">
        <v>218</v>
      </c>
      <c r="C482" s="9" t="s">
        <v>419</v>
      </c>
      <c r="D482" s="9"/>
      <c r="E482" s="51" t="s">
        <v>420</v>
      </c>
      <c r="F482" s="141">
        <f t="shared" si="182"/>
        <v>1653.4</v>
      </c>
      <c r="G482" s="141"/>
      <c r="H482" s="141"/>
    </row>
    <row r="483" spans="1:8" ht="15.75" outlineLevel="7" x14ac:dyDescent="0.2">
      <c r="A483" s="22" t="s">
        <v>149</v>
      </c>
      <c r="B483" s="22" t="s">
        <v>218</v>
      </c>
      <c r="C483" s="14" t="s">
        <v>419</v>
      </c>
      <c r="D483" s="15" t="s">
        <v>28</v>
      </c>
      <c r="E483" s="19" t="s">
        <v>29</v>
      </c>
      <c r="F483" s="12">
        <v>1653.4</v>
      </c>
      <c r="G483" s="12"/>
      <c r="H483" s="11"/>
    </row>
    <row r="484" spans="1:8" ht="21" customHeight="1" outlineLevel="7" x14ac:dyDescent="0.2">
      <c r="A484" s="24" t="s">
        <v>149</v>
      </c>
      <c r="B484" s="24" t="s">
        <v>218</v>
      </c>
      <c r="C484" s="24" t="s">
        <v>26</v>
      </c>
      <c r="D484" s="24"/>
      <c r="E484" s="54" t="s">
        <v>310</v>
      </c>
      <c r="F484" s="141">
        <f>F485</f>
        <v>1508.30881</v>
      </c>
      <c r="G484" s="141"/>
      <c r="H484" s="141"/>
    </row>
    <row r="485" spans="1:8" ht="15.75" outlineLevel="7" x14ac:dyDescent="0.2">
      <c r="A485" s="24" t="s">
        <v>149</v>
      </c>
      <c r="B485" s="24" t="s">
        <v>218</v>
      </c>
      <c r="C485" s="24" t="s">
        <v>72</v>
      </c>
      <c r="D485" s="24"/>
      <c r="E485" s="54" t="s">
        <v>364</v>
      </c>
      <c r="F485" s="141">
        <f>F486</f>
        <v>1508.30881</v>
      </c>
      <c r="G485" s="141"/>
      <c r="H485" s="141"/>
    </row>
    <row r="486" spans="1:8" ht="15.75" outlineLevel="7" x14ac:dyDescent="0.2">
      <c r="A486" s="24" t="s">
        <v>149</v>
      </c>
      <c r="B486" s="24" t="s">
        <v>218</v>
      </c>
      <c r="C486" s="9" t="s">
        <v>73</v>
      </c>
      <c r="D486" s="9"/>
      <c r="E486" s="51" t="s">
        <v>635</v>
      </c>
      <c r="F486" s="141">
        <f>F487+F492</f>
        <v>1508.30881</v>
      </c>
      <c r="G486" s="141"/>
      <c r="H486" s="141"/>
    </row>
    <row r="487" spans="1:8" ht="15.75" outlineLevel="7" x14ac:dyDescent="0.2">
      <c r="A487" s="24" t="s">
        <v>149</v>
      </c>
      <c r="B487" s="24" t="s">
        <v>218</v>
      </c>
      <c r="C487" s="9" t="s">
        <v>533</v>
      </c>
      <c r="D487" s="9"/>
      <c r="E487" s="51" t="s">
        <v>534</v>
      </c>
      <c r="F487" s="141">
        <f>F490+F488</f>
        <v>1304.7944299999999</v>
      </c>
      <c r="G487" s="141"/>
      <c r="H487" s="141"/>
    </row>
    <row r="488" spans="1:8" ht="15.75" outlineLevel="7" x14ac:dyDescent="0.2">
      <c r="A488" s="24" t="s">
        <v>149</v>
      </c>
      <c r="B488" s="24" t="s">
        <v>218</v>
      </c>
      <c r="C488" s="9" t="s">
        <v>559</v>
      </c>
      <c r="D488" s="9"/>
      <c r="E488" s="51" t="s">
        <v>560</v>
      </c>
      <c r="F488" s="141">
        <f>F489</f>
        <v>1087.29</v>
      </c>
      <c r="G488" s="141"/>
      <c r="H488" s="141"/>
    </row>
    <row r="489" spans="1:8" ht="15.75" outlineLevel="7" x14ac:dyDescent="0.2">
      <c r="A489" s="22" t="s">
        <v>149</v>
      </c>
      <c r="B489" s="22" t="s">
        <v>218</v>
      </c>
      <c r="C489" s="14" t="s">
        <v>559</v>
      </c>
      <c r="D489" s="14" t="s">
        <v>28</v>
      </c>
      <c r="E489" s="19" t="s">
        <v>29</v>
      </c>
      <c r="F489" s="150">
        <f>303.42+783.87</f>
        <v>1087.29</v>
      </c>
      <c r="G489" s="141"/>
      <c r="H489" s="141"/>
    </row>
    <row r="490" spans="1:8" ht="31.5" outlineLevel="7" x14ac:dyDescent="0.2">
      <c r="A490" s="24" t="s">
        <v>149</v>
      </c>
      <c r="B490" s="24" t="s">
        <v>218</v>
      </c>
      <c r="C490" s="9" t="s">
        <v>559</v>
      </c>
      <c r="D490" s="9"/>
      <c r="E490" s="51" t="s">
        <v>561</v>
      </c>
      <c r="F490" s="141">
        <f>F491</f>
        <v>217.50443000000001</v>
      </c>
      <c r="G490" s="141"/>
      <c r="H490" s="141"/>
    </row>
    <row r="491" spans="1:8" ht="15.75" outlineLevel="7" x14ac:dyDescent="0.2">
      <c r="A491" s="22" t="s">
        <v>149</v>
      </c>
      <c r="B491" s="22" t="s">
        <v>218</v>
      </c>
      <c r="C491" s="14" t="s">
        <v>559</v>
      </c>
      <c r="D491" s="14" t="s">
        <v>28</v>
      </c>
      <c r="E491" s="19" t="s">
        <v>29</v>
      </c>
      <c r="F491" s="150">
        <f>156.774+60.73043</f>
        <v>217.50443000000001</v>
      </c>
      <c r="G491" s="141"/>
      <c r="H491" s="141"/>
    </row>
    <row r="492" spans="1:8" ht="15.75" outlineLevel="7" x14ac:dyDescent="0.2">
      <c r="A492" s="24" t="s">
        <v>149</v>
      </c>
      <c r="B492" s="24" t="s">
        <v>218</v>
      </c>
      <c r="C492" s="9" t="s">
        <v>562</v>
      </c>
      <c r="D492" s="9"/>
      <c r="E492" s="56" t="s">
        <v>563</v>
      </c>
      <c r="F492" s="150">
        <f>F493+F495</f>
        <v>203.51437999999999</v>
      </c>
      <c r="G492" s="150"/>
      <c r="H492" s="150"/>
    </row>
    <row r="493" spans="1:8" ht="15.75" outlineLevel="5" x14ac:dyDescent="0.2">
      <c r="A493" s="24" t="s">
        <v>149</v>
      </c>
      <c r="B493" s="24" t="s">
        <v>218</v>
      </c>
      <c r="C493" s="9" t="s">
        <v>569</v>
      </c>
      <c r="D493" s="9"/>
      <c r="E493" s="51" t="s">
        <v>570</v>
      </c>
      <c r="F493" s="141">
        <f>F494</f>
        <v>101.75718999999999</v>
      </c>
      <c r="G493" s="141"/>
      <c r="H493" s="141"/>
    </row>
    <row r="494" spans="1:8" ht="15.75" outlineLevel="7" x14ac:dyDescent="0.2">
      <c r="A494" s="22" t="s">
        <v>149</v>
      </c>
      <c r="B494" s="22" t="s">
        <v>218</v>
      </c>
      <c r="C494" s="14" t="s">
        <v>569</v>
      </c>
      <c r="D494" s="14" t="s">
        <v>28</v>
      </c>
      <c r="E494" s="19" t="s">
        <v>29</v>
      </c>
      <c r="F494" s="150">
        <v>101.75718999999999</v>
      </c>
      <c r="G494" s="141"/>
      <c r="H494" s="141"/>
    </row>
    <row r="495" spans="1:8" ht="18" customHeight="1" outlineLevel="5" x14ac:dyDescent="0.2">
      <c r="A495" s="24" t="s">
        <v>149</v>
      </c>
      <c r="B495" s="24" t="s">
        <v>218</v>
      </c>
      <c r="C495" s="9" t="s">
        <v>569</v>
      </c>
      <c r="D495" s="9"/>
      <c r="E495" s="51" t="s">
        <v>571</v>
      </c>
      <c r="F495" s="141">
        <f>F496</f>
        <v>101.75718999999999</v>
      </c>
      <c r="G495" s="141"/>
      <c r="H495" s="141"/>
    </row>
    <row r="496" spans="1:8" ht="15.75" outlineLevel="7" x14ac:dyDescent="0.2">
      <c r="A496" s="22" t="s">
        <v>149</v>
      </c>
      <c r="B496" s="22" t="s">
        <v>218</v>
      </c>
      <c r="C496" s="14" t="s">
        <v>569</v>
      </c>
      <c r="D496" s="14" t="s">
        <v>28</v>
      </c>
      <c r="E496" s="19" t="s">
        <v>29</v>
      </c>
      <c r="F496" s="150">
        <v>101.75718999999999</v>
      </c>
      <c r="G496" s="141"/>
      <c r="H496" s="141"/>
    </row>
    <row r="497" spans="1:8" ht="15.75" outlineLevel="1" x14ac:dyDescent="0.2">
      <c r="A497" s="24" t="s">
        <v>149</v>
      </c>
      <c r="B497" s="24" t="s">
        <v>193</v>
      </c>
      <c r="C497" s="24"/>
      <c r="D497" s="24"/>
      <c r="E497" s="54" t="s">
        <v>194</v>
      </c>
      <c r="F497" s="141">
        <f>F498</f>
        <v>150</v>
      </c>
      <c r="G497" s="141">
        <f t="shared" ref="G497:H501" si="183">G498</f>
        <v>150</v>
      </c>
      <c r="H497" s="141">
        <f t="shared" si="183"/>
        <v>150</v>
      </c>
    </row>
    <row r="498" spans="1:8" ht="31.5" outlineLevel="2" x14ac:dyDescent="0.2">
      <c r="A498" s="24" t="s">
        <v>149</v>
      </c>
      <c r="B498" s="24" t="s">
        <v>193</v>
      </c>
      <c r="C498" s="24" t="s">
        <v>54</v>
      </c>
      <c r="D498" s="24"/>
      <c r="E498" s="54" t="s">
        <v>297</v>
      </c>
      <c r="F498" s="141">
        <f>F499</f>
        <v>150</v>
      </c>
      <c r="G498" s="141">
        <f t="shared" si="183"/>
        <v>150</v>
      </c>
      <c r="H498" s="141">
        <f t="shared" si="183"/>
        <v>150</v>
      </c>
    </row>
    <row r="499" spans="1:8" ht="15.75" outlineLevel="3" x14ac:dyDescent="0.2">
      <c r="A499" s="24" t="s">
        <v>149</v>
      </c>
      <c r="B499" s="24" t="s">
        <v>193</v>
      </c>
      <c r="C499" s="9" t="s">
        <v>95</v>
      </c>
      <c r="D499" s="24"/>
      <c r="E499" s="190" t="s">
        <v>364</v>
      </c>
      <c r="F499" s="141">
        <f>F500</f>
        <v>150</v>
      </c>
      <c r="G499" s="141">
        <f t="shared" si="183"/>
        <v>150</v>
      </c>
      <c r="H499" s="141">
        <f t="shared" si="183"/>
        <v>150</v>
      </c>
    </row>
    <row r="500" spans="1:8" ht="31.5" outlineLevel="4" x14ac:dyDescent="0.2">
      <c r="A500" s="24" t="s">
        <v>149</v>
      </c>
      <c r="B500" s="24" t="s">
        <v>193</v>
      </c>
      <c r="C500" s="9" t="s">
        <v>431</v>
      </c>
      <c r="D500" s="9"/>
      <c r="E500" s="51" t="s">
        <v>684</v>
      </c>
      <c r="F500" s="141">
        <f>F501</f>
        <v>150</v>
      </c>
      <c r="G500" s="141">
        <f t="shared" si="183"/>
        <v>150</v>
      </c>
      <c r="H500" s="141">
        <f t="shared" si="183"/>
        <v>150</v>
      </c>
    </row>
    <row r="501" spans="1:8" s="153" customFormat="1" ht="15.75" outlineLevel="5" x14ac:dyDescent="0.2">
      <c r="A501" s="24" t="s">
        <v>149</v>
      </c>
      <c r="B501" s="24" t="s">
        <v>193</v>
      </c>
      <c r="C501" s="24" t="s">
        <v>432</v>
      </c>
      <c r="D501" s="24"/>
      <c r="E501" s="54" t="s">
        <v>9</v>
      </c>
      <c r="F501" s="141">
        <f>F502</f>
        <v>150</v>
      </c>
      <c r="G501" s="141">
        <f t="shared" si="183"/>
        <v>150</v>
      </c>
      <c r="H501" s="141">
        <f t="shared" si="183"/>
        <v>150</v>
      </c>
    </row>
    <row r="502" spans="1:8" ht="15.75" outlineLevel="7" x14ac:dyDescent="0.2">
      <c r="A502" s="22" t="s">
        <v>149</v>
      </c>
      <c r="B502" s="22" t="s">
        <v>193</v>
      </c>
      <c r="C502" s="22" t="s">
        <v>432</v>
      </c>
      <c r="D502" s="22" t="s">
        <v>6</v>
      </c>
      <c r="E502" s="53" t="s">
        <v>7</v>
      </c>
      <c r="F502" s="150">
        <v>150</v>
      </c>
      <c r="G502" s="156">
        <v>150</v>
      </c>
      <c r="H502" s="156">
        <v>150</v>
      </c>
    </row>
    <row r="503" spans="1:8" ht="15.75" outlineLevel="7" x14ac:dyDescent="0.2">
      <c r="A503" s="24" t="s">
        <v>149</v>
      </c>
      <c r="B503" s="24" t="s">
        <v>195</v>
      </c>
      <c r="C503" s="22"/>
      <c r="D503" s="22"/>
      <c r="E503" s="155" t="s">
        <v>196</v>
      </c>
      <c r="F503" s="141">
        <f>F504+F510+F516+F528</f>
        <v>109328.08500000001</v>
      </c>
      <c r="G503" s="141">
        <f t="shared" ref="G503:H503" si="184">G504+G510+G516+G528</f>
        <v>199043.514</v>
      </c>
      <c r="H503" s="141">
        <f t="shared" si="184"/>
        <v>185896</v>
      </c>
    </row>
    <row r="504" spans="1:8" ht="15.75" outlineLevel="1" x14ac:dyDescent="0.2">
      <c r="A504" s="24" t="s">
        <v>149</v>
      </c>
      <c r="B504" s="24" t="s">
        <v>197</v>
      </c>
      <c r="C504" s="24"/>
      <c r="D504" s="24"/>
      <c r="E504" s="54" t="s">
        <v>198</v>
      </c>
      <c r="F504" s="141">
        <f t="shared" ref="F504:H508" si="185">F505</f>
        <v>18000</v>
      </c>
      <c r="G504" s="141">
        <f t="shared" si="185"/>
        <v>18000</v>
      </c>
      <c r="H504" s="141">
        <f t="shared" si="185"/>
        <v>18000</v>
      </c>
    </row>
    <row r="505" spans="1:8" ht="31.5" outlineLevel="2" x14ac:dyDescent="0.2">
      <c r="A505" s="24" t="s">
        <v>149</v>
      </c>
      <c r="B505" s="24" t="s">
        <v>197</v>
      </c>
      <c r="C505" s="24" t="s">
        <v>21</v>
      </c>
      <c r="D505" s="24"/>
      <c r="E505" s="54" t="s">
        <v>303</v>
      </c>
      <c r="F505" s="141">
        <f t="shared" si="185"/>
        <v>18000</v>
      </c>
      <c r="G505" s="141">
        <f t="shared" si="185"/>
        <v>18000</v>
      </c>
      <c r="H505" s="141">
        <f t="shared" si="185"/>
        <v>18000</v>
      </c>
    </row>
    <row r="506" spans="1:8" ht="15.75" outlineLevel="3" x14ac:dyDescent="0.2">
      <c r="A506" s="24" t="s">
        <v>149</v>
      </c>
      <c r="B506" s="24" t="s">
        <v>197</v>
      </c>
      <c r="C506" s="24" t="s">
        <v>365</v>
      </c>
      <c r="D506" s="24"/>
      <c r="E506" s="54" t="s">
        <v>364</v>
      </c>
      <c r="F506" s="141">
        <f t="shared" si="185"/>
        <v>18000</v>
      </c>
      <c r="G506" s="141">
        <f t="shared" si="185"/>
        <v>18000</v>
      </c>
      <c r="H506" s="141">
        <f t="shared" si="185"/>
        <v>18000</v>
      </c>
    </row>
    <row r="507" spans="1:8" ht="15.75" outlineLevel="4" x14ac:dyDescent="0.2">
      <c r="A507" s="24" t="s">
        <v>149</v>
      </c>
      <c r="B507" s="24" t="s">
        <v>197</v>
      </c>
      <c r="C507" s="24" t="s">
        <v>628</v>
      </c>
      <c r="D507" s="24"/>
      <c r="E507" s="54" t="s">
        <v>658</v>
      </c>
      <c r="F507" s="141">
        <f t="shared" si="185"/>
        <v>18000</v>
      </c>
      <c r="G507" s="141">
        <f t="shared" si="185"/>
        <v>18000</v>
      </c>
      <c r="H507" s="141">
        <f t="shared" si="185"/>
        <v>18000</v>
      </c>
    </row>
    <row r="508" spans="1:8" ht="31.5" outlineLevel="5" x14ac:dyDescent="0.2">
      <c r="A508" s="24" t="s">
        <v>149</v>
      </c>
      <c r="B508" s="24" t="s">
        <v>197</v>
      </c>
      <c r="C508" s="24" t="s">
        <v>619</v>
      </c>
      <c r="D508" s="24"/>
      <c r="E508" s="54" t="s">
        <v>130</v>
      </c>
      <c r="F508" s="141">
        <f t="shared" si="185"/>
        <v>18000</v>
      </c>
      <c r="G508" s="141">
        <f t="shared" si="185"/>
        <v>18000</v>
      </c>
      <c r="H508" s="141">
        <f t="shared" si="185"/>
        <v>18000</v>
      </c>
    </row>
    <row r="509" spans="1:8" ht="15.75" outlineLevel="7" x14ac:dyDescent="0.2">
      <c r="A509" s="22" t="s">
        <v>149</v>
      </c>
      <c r="B509" s="22" t="s">
        <v>197</v>
      </c>
      <c r="C509" s="22" t="s">
        <v>619</v>
      </c>
      <c r="D509" s="22" t="s">
        <v>17</v>
      </c>
      <c r="E509" s="53" t="s">
        <v>18</v>
      </c>
      <c r="F509" s="150">
        <v>18000</v>
      </c>
      <c r="G509" s="156">
        <v>18000</v>
      </c>
      <c r="H509" s="156">
        <v>18000</v>
      </c>
    </row>
    <row r="510" spans="1:8" ht="15.75" outlineLevel="7" x14ac:dyDescent="0.2">
      <c r="A510" s="24" t="s">
        <v>149</v>
      </c>
      <c r="B510" s="24" t="s">
        <v>199</v>
      </c>
      <c r="C510" s="24"/>
      <c r="D510" s="24"/>
      <c r="E510" s="54" t="s">
        <v>200</v>
      </c>
      <c r="F510" s="141">
        <f>F511</f>
        <v>24455.599999999999</v>
      </c>
      <c r="G510" s="141">
        <f t="shared" ref="G510:G514" si="186">G511</f>
        <v>24455.599999999999</v>
      </c>
      <c r="H510" s="141"/>
    </row>
    <row r="511" spans="1:8" ht="30" customHeight="1" outlineLevel="7" x14ac:dyDescent="0.2">
      <c r="A511" s="159" t="s">
        <v>149</v>
      </c>
      <c r="B511" s="159" t="s">
        <v>199</v>
      </c>
      <c r="C511" s="24" t="s">
        <v>47</v>
      </c>
      <c r="D511" s="24"/>
      <c r="E511" s="54" t="s">
        <v>301</v>
      </c>
      <c r="F511" s="141">
        <f>F512</f>
        <v>24455.599999999999</v>
      </c>
      <c r="G511" s="141">
        <f t="shared" si="186"/>
        <v>24455.599999999999</v>
      </c>
      <c r="H511" s="141"/>
    </row>
    <row r="512" spans="1:8" ht="15.75" outlineLevel="7" x14ac:dyDescent="0.2">
      <c r="A512" s="159" t="s">
        <v>149</v>
      </c>
      <c r="B512" s="159" t="s">
        <v>199</v>
      </c>
      <c r="C512" s="159" t="s">
        <v>51</v>
      </c>
      <c r="D512" s="159"/>
      <c r="E512" s="52" t="s">
        <v>364</v>
      </c>
      <c r="F512" s="141">
        <f>F513</f>
        <v>24455.599999999999</v>
      </c>
      <c r="G512" s="141">
        <f t="shared" si="186"/>
        <v>24455.599999999999</v>
      </c>
      <c r="H512" s="141"/>
    </row>
    <row r="513" spans="1:8" ht="31.5" outlineLevel="7" x14ac:dyDescent="0.2">
      <c r="A513" s="159" t="s">
        <v>149</v>
      </c>
      <c r="B513" s="159" t="s">
        <v>199</v>
      </c>
      <c r="C513" s="159" t="s">
        <v>512</v>
      </c>
      <c r="D513" s="159"/>
      <c r="E513" s="52" t="s">
        <v>685</v>
      </c>
      <c r="F513" s="141">
        <f>F514</f>
        <v>24455.599999999999</v>
      </c>
      <c r="G513" s="141">
        <f t="shared" si="186"/>
        <v>24455.599999999999</v>
      </c>
      <c r="H513" s="141"/>
    </row>
    <row r="514" spans="1:8" ht="63" outlineLevel="7" x14ac:dyDescent="0.2">
      <c r="A514" s="159" t="s">
        <v>149</v>
      </c>
      <c r="B514" s="159" t="s">
        <v>199</v>
      </c>
      <c r="C514" s="159" t="s">
        <v>516</v>
      </c>
      <c r="D514" s="159"/>
      <c r="E514" s="160" t="s">
        <v>260</v>
      </c>
      <c r="F514" s="141">
        <f>F515</f>
        <v>24455.599999999999</v>
      </c>
      <c r="G514" s="141">
        <f t="shared" si="186"/>
        <v>24455.599999999999</v>
      </c>
      <c r="H514" s="141"/>
    </row>
    <row r="515" spans="1:8" ht="15.75" outlineLevel="7" x14ac:dyDescent="0.2">
      <c r="A515" s="17" t="s">
        <v>149</v>
      </c>
      <c r="B515" s="17" t="s">
        <v>199</v>
      </c>
      <c r="C515" s="17" t="s">
        <v>516</v>
      </c>
      <c r="D515" s="17" t="s">
        <v>13</v>
      </c>
      <c r="E515" s="19" t="s">
        <v>14</v>
      </c>
      <c r="F515" s="150">
        <v>24455.599999999999</v>
      </c>
      <c r="G515" s="150">
        <v>24455.599999999999</v>
      </c>
      <c r="H515" s="150"/>
    </row>
    <row r="516" spans="1:8" ht="15.75" outlineLevel="1" x14ac:dyDescent="0.2">
      <c r="A516" s="24" t="s">
        <v>149</v>
      </c>
      <c r="B516" s="24" t="s">
        <v>201</v>
      </c>
      <c r="C516" s="24"/>
      <c r="D516" s="24"/>
      <c r="E516" s="54" t="s">
        <v>202</v>
      </c>
      <c r="F516" s="141">
        <f>F517</f>
        <v>44789.285000000003</v>
      </c>
      <c r="G516" s="141">
        <f t="shared" ref="G516:H518" si="187">G517</f>
        <v>139504.71399999998</v>
      </c>
      <c r="H516" s="141">
        <f t="shared" si="187"/>
        <v>150812.79999999999</v>
      </c>
    </row>
    <row r="517" spans="1:8" ht="31.5" outlineLevel="2" x14ac:dyDescent="0.2">
      <c r="A517" s="24" t="s">
        <v>149</v>
      </c>
      <c r="B517" s="24" t="s">
        <v>201</v>
      </c>
      <c r="C517" s="24" t="s">
        <v>20</v>
      </c>
      <c r="D517" s="24"/>
      <c r="E517" s="54" t="s">
        <v>309</v>
      </c>
      <c r="F517" s="141">
        <f>F518</f>
        <v>44789.285000000003</v>
      </c>
      <c r="G517" s="141">
        <f t="shared" si="187"/>
        <v>139504.71399999998</v>
      </c>
      <c r="H517" s="141">
        <f t="shared" si="187"/>
        <v>150812.79999999999</v>
      </c>
    </row>
    <row r="518" spans="1:8" ht="15.75" outlineLevel="2" x14ac:dyDescent="0.2">
      <c r="A518" s="24" t="s">
        <v>149</v>
      </c>
      <c r="B518" s="24" t="s">
        <v>201</v>
      </c>
      <c r="C518" s="24" t="s">
        <v>76</v>
      </c>
      <c r="D518" s="24"/>
      <c r="E518" s="54" t="s">
        <v>364</v>
      </c>
      <c r="F518" s="141">
        <f>F519</f>
        <v>44789.285000000003</v>
      </c>
      <c r="G518" s="141">
        <f t="shared" si="187"/>
        <v>139504.71399999998</v>
      </c>
      <c r="H518" s="141">
        <f t="shared" si="187"/>
        <v>150812.79999999999</v>
      </c>
    </row>
    <row r="519" spans="1:8" ht="15.75" outlineLevel="2" x14ac:dyDescent="0.2">
      <c r="A519" s="24" t="s">
        <v>149</v>
      </c>
      <c r="B519" s="24" t="s">
        <v>201</v>
      </c>
      <c r="C519" s="24" t="s">
        <v>77</v>
      </c>
      <c r="D519" s="24"/>
      <c r="E519" s="54" t="s">
        <v>635</v>
      </c>
      <c r="F519" s="141">
        <f>F520+F522+F524+F526</f>
        <v>44789.285000000003</v>
      </c>
      <c r="G519" s="141">
        <f t="shared" ref="G519:H519" si="188">G520+G522+G524+G526</f>
        <v>139504.71399999998</v>
      </c>
      <c r="H519" s="141">
        <f t="shared" si="188"/>
        <v>150812.79999999999</v>
      </c>
    </row>
    <row r="520" spans="1:8" ht="15.75" outlineLevel="2" x14ac:dyDescent="0.2">
      <c r="A520" s="24" t="s">
        <v>149</v>
      </c>
      <c r="B520" s="24" t="s">
        <v>201</v>
      </c>
      <c r="C520" s="9" t="s">
        <v>586</v>
      </c>
      <c r="D520" s="24"/>
      <c r="E520" s="54" t="s">
        <v>349</v>
      </c>
      <c r="F520" s="141">
        <f>F521</f>
        <v>6992.9269999999997</v>
      </c>
      <c r="G520" s="141">
        <f>G521</f>
        <v>3949.491</v>
      </c>
      <c r="H520" s="141"/>
    </row>
    <row r="521" spans="1:8" ht="15.75" outlineLevel="2" x14ac:dyDescent="0.2">
      <c r="A521" s="22" t="s">
        <v>149</v>
      </c>
      <c r="B521" s="22" t="s">
        <v>201</v>
      </c>
      <c r="C521" s="14" t="s">
        <v>586</v>
      </c>
      <c r="D521" s="22" t="s">
        <v>17</v>
      </c>
      <c r="E521" s="53" t="s">
        <v>18</v>
      </c>
      <c r="F521" s="150">
        <v>6992.9269999999997</v>
      </c>
      <c r="G521" s="156">
        <v>3949.491</v>
      </c>
      <c r="H521" s="156"/>
    </row>
    <row r="522" spans="1:8" ht="60.75" customHeight="1" outlineLevel="2" x14ac:dyDescent="0.2">
      <c r="A522" s="161" t="s">
        <v>149</v>
      </c>
      <c r="B522" s="161" t="s">
        <v>201</v>
      </c>
      <c r="C522" s="161" t="s">
        <v>589</v>
      </c>
      <c r="D522" s="161"/>
      <c r="E522" s="144" t="s">
        <v>275</v>
      </c>
      <c r="F522" s="141">
        <f>F523</f>
        <v>25669.9</v>
      </c>
      <c r="G522" s="141">
        <f>G523</f>
        <v>124071.2</v>
      </c>
      <c r="H522" s="141">
        <f>H523</f>
        <v>145462.79999999999</v>
      </c>
    </row>
    <row r="523" spans="1:8" ht="15.75" outlineLevel="2" x14ac:dyDescent="0.2">
      <c r="A523" s="162" t="s">
        <v>149</v>
      </c>
      <c r="B523" s="162" t="s">
        <v>201</v>
      </c>
      <c r="C523" s="162" t="s">
        <v>589</v>
      </c>
      <c r="D523" s="162" t="s">
        <v>38</v>
      </c>
      <c r="E523" s="57" t="s">
        <v>39</v>
      </c>
      <c r="F523" s="150">
        <v>25669.9</v>
      </c>
      <c r="G523" s="150">
        <v>124071.2</v>
      </c>
      <c r="H523" s="150">
        <v>145462.79999999999</v>
      </c>
    </row>
    <row r="524" spans="1:8" ht="47.25" outlineLevel="2" x14ac:dyDescent="0.2">
      <c r="A524" s="24" t="s">
        <v>149</v>
      </c>
      <c r="B524" s="24" t="s">
        <v>201</v>
      </c>
      <c r="C524" s="24" t="s">
        <v>590</v>
      </c>
      <c r="D524" s="24"/>
      <c r="E524" s="54" t="s">
        <v>294</v>
      </c>
      <c r="F524" s="141">
        <f>F525</f>
        <v>5350</v>
      </c>
      <c r="G524" s="141">
        <f>G525</f>
        <v>5350</v>
      </c>
      <c r="H524" s="141">
        <f>H525</f>
        <v>5350</v>
      </c>
    </row>
    <row r="525" spans="1:8" ht="15.75" outlineLevel="2" x14ac:dyDescent="0.2">
      <c r="A525" s="22" t="s">
        <v>149</v>
      </c>
      <c r="B525" s="22" t="s">
        <v>201</v>
      </c>
      <c r="C525" s="22" t="s">
        <v>590</v>
      </c>
      <c r="D525" s="22" t="s">
        <v>17</v>
      </c>
      <c r="E525" s="53" t="s">
        <v>18</v>
      </c>
      <c r="F525" s="150">
        <v>5350</v>
      </c>
      <c r="G525" s="156">
        <v>5350</v>
      </c>
      <c r="H525" s="156">
        <v>5350</v>
      </c>
    </row>
    <row r="526" spans="1:8" ht="47.25" outlineLevel="2" x14ac:dyDescent="0.2">
      <c r="A526" s="24" t="s">
        <v>149</v>
      </c>
      <c r="B526" s="24" t="s">
        <v>201</v>
      </c>
      <c r="C526" s="24" t="s">
        <v>590</v>
      </c>
      <c r="D526" s="24"/>
      <c r="E526" s="54" t="s">
        <v>295</v>
      </c>
      <c r="F526" s="141">
        <f>F527</f>
        <v>6776.4579999999996</v>
      </c>
      <c r="G526" s="141">
        <f>G527</f>
        <v>6134.0230000000001</v>
      </c>
      <c r="H526" s="141"/>
    </row>
    <row r="527" spans="1:8" ht="15.75" outlineLevel="2" x14ac:dyDescent="0.2">
      <c r="A527" s="22" t="s">
        <v>149</v>
      </c>
      <c r="B527" s="22" t="s">
        <v>201</v>
      </c>
      <c r="C527" s="22" t="s">
        <v>590</v>
      </c>
      <c r="D527" s="22" t="s">
        <v>17</v>
      </c>
      <c r="E527" s="53" t="s">
        <v>18</v>
      </c>
      <c r="F527" s="150">
        <v>6776.4579999999996</v>
      </c>
      <c r="G527" s="156">
        <v>6134.0230000000001</v>
      </c>
      <c r="H527" s="156"/>
    </row>
    <row r="528" spans="1:8" ht="15.75" outlineLevel="2" x14ac:dyDescent="0.2">
      <c r="A528" s="24" t="s">
        <v>149</v>
      </c>
      <c r="B528" s="24" t="s">
        <v>203</v>
      </c>
      <c r="C528" s="24"/>
      <c r="D528" s="24"/>
      <c r="E528" s="54" t="s">
        <v>204</v>
      </c>
      <c r="F528" s="141">
        <f>F529+F534+F544</f>
        <v>22083.200000000001</v>
      </c>
      <c r="G528" s="141">
        <f t="shared" ref="G528:H528" si="189">G529+G534+G544</f>
        <v>17083.2</v>
      </c>
      <c r="H528" s="141">
        <f t="shared" si="189"/>
        <v>17083.2</v>
      </c>
    </row>
    <row r="529" spans="1:8" ht="28.5" customHeight="1" outlineLevel="2" x14ac:dyDescent="0.2">
      <c r="A529" s="24" t="s">
        <v>149</v>
      </c>
      <c r="B529" s="24" t="s">
        <v>203</v>
      </c>
      <c r="C529" s="24" t="s">
        <v>47</v>
      </c>
      <c r="D529" s="24"/>
      <c r="E529" s="54" t="s">
        <v>301</v>
      </c>
      <c r="F529" s="141">
        <f t="shared" ref="F529:H532" si="190">F530</f>
        <v>784</v>
      </c>
      <c r="G529" s="141">
        <f t="shared" si="190"/>
        <v>784</v>
      </c>
      <c r="H529" s="141">
        <f t="shared" si="190"/>
        <v>784</v>
      </c>
    </row>
    <row r="530" spans="1:8" ht="15.75" outlineLevel="1" x14ac:dyDescent="0.2">
      <c r="A530" s="24" t="s">
        <v>149</v>
      </c>
      <c r="B530" s="24" t="s">
        <v>203</v>
      </c>
      <c r="C530" s="24" t="s">
        <v>51</v>
      </c>
      <c r="D530" s="24"/>
      <c r="E530" s="54" t="s">
        <v>364</v>
      </c>
      <c r="F530" s="141">
        <f t="shared" si="190"/>
        <v>784</v>
      </c>
      <c r="G530" s="141">
        <f t="shared" si="190"/>
        <v>784</v>
      </c>
      <c r="H530" s="141">
        <f t="shared" si="190"/>
        <v>784</v>
      </c>
    </row>
    <row r="531" spans="1:8" ht="33" customHeight="1" outlineLevel="2" x14ac:dyDescent="0.2">
      <c r="A531" s="24" t="s">
        <v>149</v>
      </c>
      <c r="B531" s="24" t="s">
        <v>203</v>
      </c>
      <c r="C531" s="24" t="s">
        <v>512</v>
      </c>
      <c r="D531" s="24"/>
      <c r="E531" s="51" t="s">
        <v>685</v>
      </c>
      <c r="F531" s="141">
        <f t="shared" si="190"/>
        <v>784</v>
      </c>
      <c r="G531" s="141">
        <f t="shared" si="190"/>
        <v>784</v>
      </c>
      <c r="H531" s="141">
        <f t="shared" si="190"/>
        <v>784</v>
      </c>
    </row>
    <row r="532" spans="1:8" ht="15.75" outlineLevel="3" x14ac:dyDescent="0.2">
      <c r="A532" s="24" t="s">
        <v>149</v>
      </c>
      <c r="B532" s="24" t="s">
        <v>203</v>
      </c>
      <c r="C532" s="24" t="s">
        <v>515</v>
      </c>
      <c r="D532" s="24"/>
      <c r="E532" s="54" t="s">
        <v>751</v>
      </c>
      <c r="F532" s="141">
        <f t="shared" si="190"/>
        <v>784</v>
      </c>
      <c r="G532" s="141">
        <f t="shared" si="190"/>
        <v>784</v>
      </c>
      <c r="H532" s="141">
        <f t="shared" si="190"/>
        <v>784</v>
      </c>
    </row>
    <row r="533" spans="1:8" ht="15.75" outlineLevel="4" x14ac:dyDescent="0.2">
      <c r="A533" s="22" t="s">
        <v>149</v>
      </c>
      <c r="B533" s="22" t="s">
        <v>203</v>
      </c>
      <c r="C533" s="22" t="s">
        <v>515</v>
      </c>
      <c r="D533" s="22" t="s">
        <v>13</v>
      </c>
      <c r="E533" s="53" t="s">
        <v>14</v>
      </c>
      <c r="F533" s="150">
        <v>784</v>
      </c>
      <c r="G533" s="156">
        <v>784</v>
      </c>
      <c r="H533" s="156">
        <v>784</v>
      </c>
    </row>
    <row r="534" spans="1:8" ht="19.5" customHeight="1" outlineLevel="5" x14ac:dyDescent="0.2">
      <c r="A534" s="24" t="s">
        <v>149</v>
      </c>
      <c r="B534" s="24" t="s">
        <v>203</v>
      </c>
      <c r="C534" s="24" t="s">
        <v>26</v>
      </c>
      <c r="D534" s="24"/>
      <c r="E534" s="54" t="s">
        <v>310</v>
      </c>
      <c r="F534" s="141">
        <f>F535</f>
        <v>6288</v>
      </c>
      <c r="G534" s="141">
        <f>G535</f>
        <v>6288</v>
      </c>
      <c r="H534" s="141">
        <f>H535</f>
        <v>6288</v>
      </c>
    </row>
    <row r="535" spans="1:8" ht="15.75" outlineLevel="7" x14ac:dyDescent="0.2">
      <c r="A535" s="24" t="s">
        <v>149</v>
      </c>
      <c r="B535" s="24" t="s">
        <v>203</v>
      </c>
      <c r="C535" s="24" t="s">
        <v>72</v>
      </c>
      <c r="D535" s="24"/>
      <c r="E535" s="51" t="s">
        <v>364</v>
      </c>
      <c r="F535" s="141">
        <f>F536+F541</f>
        <v>6288</v>
      </c>
      <c r="G535" s="141">
        <f t="shared" ref="G535:H535" si="191">G536+G541</f>
        <v>6288</v>
      </c>
      <c r="H535" s="141">
        <f t="shared" si="191"/>
        <v>6288</v>
      </c>
    </row>
    <row r="536" spans="1:8" ht="31.5" outlineLevel="2" x14ac:dyDescent="0.2">
      <c r="A536" s="24" t="s">
        <v>149</v>
      </c>
      <c r="B536" s="24" t="s">
        <v>203</v>
      </c>
      <c r="C536" s="24" t="s">
        <v>580</v>
      </c>
      <c r="D536" s="24"/>
      <c r="E536" s="51" t="s">
        <v>656</v>
      </c>
      <c r="F536" s="141">
        <f>F537+F539</f>
        <v>3208.9</v>
      </c>
      <c r="G536" s="141">
        <f t="shared" ref="G536:H536" si="192">G537+G539</f>
        <v>3208.9</v>
      </c>
      <c r="H536" s="141">
        <f t="shared" si="192"/>
        <v>3208.9</v>
      </c>
    </row>
    <row r="537" spans="1:8" ht="15.75" outlineLevel="3" x14ac:dyDescent="0.2">
      <c r="A537" s="24" t="s">
        <v>149</v>
      </c>
      <c r="B537" s="24" t="s">
        <v>203</v>
      </c>
      <c r="C537" s="24" t="s">
        <v>581</v>
      </c>
      <c r="D537" s="24"/>
      <c r="E537" s="54" t="s">
        <v>27</v>
      </c>
      <c r="F537" s="141">
        <f>F538</f>
        <v>1887.9</v>
      </c>
      <c r="G537" s="141">
        <f>G538</f>
        <v>1887.9</v>
      </c>
      <c r="H537" s="141">
        <f>H538</f>
        <v>1887.9</v>
      </c>
    </row>
    <row r="538" spans="1:8" ht="15.75" outlineLevel="4" x14ac:dyDescent="0.2">
      <c r="A538" s="22" t="s">
        <v>149</v>
      </c>
      <c r="B538" s="22" t="s">
        <v>203</v>
      </c>
      <c r="C538" s="22" t="s">
        <v>581</v>
      </c>
      <c r="D538" s="22" t="s">
        <v>28</v>
      </c>
      <c r="E538" s="53" t="s">
        <v>29</v>
      </c>
      <c r="F538" s="150">
        <v>1887.9</v>
      </c>
      <c r="G538" s="156">
        <v>1887.9</v>
      </c>
      <c r="H538" s="156">
        <v>1887.9</v>
      </c>
    </row>
    <row r="539" spans="1:8" ht="15.75" outlineLevel="5" x14ac:dyDescent="0.2">
      <c r="A539" s="24" t="s">
        <v>149</v>
      </c>
      <c r="B539" s="24" t="s">
        <v>203</v>
      </c>
      <c r="C539" s="24" t="s">
        <v>582</v>
      </c>
      <c r="D539" s="24"/>
      <c r="E539" s="54" t="s">
        <v>71</v>
      </c>
      <c r="F539" s="141">
        <f>F540</f>
        <v>1321</v>
      </c>
      <c r="G539" s="141">
        <f>G540</f>
        <v>1321</v>
      </c>
      <c r="H539" s="141">
        <f>H540</f>
        <v>1321</v>
      </c>
    </row>
    <row r="540" spans="1:8" ht="15.75" outlineLevel="7" x14ac:dyDescent="0.2">
      <c r="A540" s="22" t="s">
        <v>149</v>
      </c>
      <c r="B540" s="22" t="s">
        <v>203</v>
      </c>
      <c r="C540" s="22" t="s">
        <v>582</v>
      </c>
      <c r="D540" s="22" t="s">
        <v>17</v>
      </c>
      <c r="E540" s="53" t="s">
        <v>18</v>
      </c>
      <c r="F540" s="30">
        <v>1321</v>
      </c>
      <c r="G540" s="156">
        <v>1321</v>
      </c>
      <c r="H540" s="156">
        <v>1321</v>
      </c>
    </row>
    <row r="541" spans="1:8" ht="21" customHeight="1" outlineLevel="7" x14ac:dyDescent="0.2">
      <c r="A541" s="24" t="s">
        <v>149</v>
      </c>
      <c r="B541" s="24" t="s">
        <v>203</v>
      </c>
      <c r="C541" s="24" t="s">
        <v>583</v>
      </c>
      <c r="D541" s="24"/>
      <c r="E541" s="51" t="s">
        <v>756</v>
      </c>
      <c r="F541" s="141">
        <f t="shared" ref="F541:H542" si="193">F542</f>
        <v>3079.1</v>
      </c>
      <c r="G541" s="141">
        <f t="shared" si="193"/>
        <v>3079.1</v>
      </c>
      <c r="H541" s="141">
        <f t="shared" si="193"/>
        <v>3079.1</v>
      </c>
    </row>
    <row r="542" spans="1:8" ht="15.75" outlineLevel="3" x14ac:dyDescent="0.2">
      <c r="A542" s="24" t="s">
        <v>149</v>
      </c>
      <c r="B542" s="24" t="s">
        <v>203</v>
      </c>
      <c r="C542" s="24" t="s">
        <v>632</v>
      </c>
      <c r="D542" s="24"/>
      <c r="E542" s="54" t="s">
        <v>27</v>
      </c>
      <c r="F542" s="141">
        <f t="shared" si="193"/>
        <v>3079.1</v>
      </c>
      <c r="G542" s="141">
        <f t="shared" si="193"/>
        <v>3079.1</v>
      </c>
      <c r="H542" s="141">
        <f t="shared" si="193"/>
        <v>3079.1</v>
      </c>
    </row>
    <row r="543" spans="1:8" ht="15.75" outlineLevel="4" x14ac:dyDescent="0.2">
      <c r="A543" s="22" t="s">
        <v>149</v>
      </c>
      <c r="B543" s="22" t="s">
        <v>203</v>
      </c>
      <c r="C543" s="22" t="s">
        <v>632</v>
      </c>
      <c r="D543" s="22" t="s">
        <v>28</v>
      </c>
      <c r="E543" s="53" t="s">
        <v>29</v>
      </c>
      <c r="F543" s="30">
        <v>3079.1</v>
      </c>
      <c r="G543" s="156">
        <v>3079.1</v>
      </c>
      <c r="H543" s="156">
        <v>3079.1</v>
      </c>
    </row>
    <row r="544" spans="1:8" ht="31.5" outlineLevel="5" x14ac:dyDescent="0.2">
      <c r="A544" s="24" t="s">
        <v>149</v>
      </c>
      <c r="B544" s="24" t="s">
        <v>203</v>
      </c>
      <c r="C544" s="24" t="s">
        <v>20</v>
      </c>
      <c r="D544" s="24"/>
      <c r="E544" s="54" t="s">
        <v>309</v>
      </c>
      <c r="F544" s="141">
        <f>F545</f>
        <v>15011.2</v>
      </c>
      <c r="G544" s="141">
        <f t="shared" ref="G544:H545" si="194">G545</f>
        <v>10011.200000000001</v>
      </c>
      <c r="H544" s="141">
        <f t="shared" si="194"/>
        <v>10011.200000000001</v>
      </c>
    </row>
    <row r="545" spans="1:8" ht="15.75" outlineLevel="7" x14ac:dyDescent="0.2">
      <c r="A545" s="24" t="s">
        <v>149</v>
      </c>
      <c r="B545" s="24" t="s">
        <v>203</v>
      </c>
      <c r="C545" s="24" t="s">
        <v>76</v>
      </c>
      <c r="D545" s="24"/>
      <c r="E545" s="54" t="s">
        <v>364</v>
      </c>
      <c r="F545" s="141">
        <f>F546</f>
        <v>15011.2</v>
      </c>
      <c r="G545" s="141">
        <f t="shared" si="194"/>
        <v>10011.200000000001</v>
      </c>
      <c r="H545" s="141">
        <f t="shared" si="194"/>
        <v>10011.200000000001</v>
      </c>
    </row>
    <row r="546" spans="1:8" ht="15.75" outlineLevel="2" x14ac:dyDescent="0.2">
      <c r="A546" s="24" t="s">
        <v>149</v>
      </c>
      <c r="B546" s="24" t="s">
        <v>203</v>
      </c>
      <c r="C546" s="24" t="s">
        <v>368</v>
      </c>
      <c r="D546" s="24"/>
      <c r="E546" s="51" t="s">
        <v>657</v>
      </c>
      <c r="F546" s="141">
        <f>F547+F549+F551</f>
        <v>15011.2</v>
      </c>
      <c r="G546" s="141">
        <f t="shared" ref="G546:H546" si="195">G547+G549+G551</f>
        <v>10011.200000000001</v>
      </c>
      <c r="H546" s="141">
        <f t="shared" si="195"/>
        <v>10011.200000000001</v>
      </c>
    </row>
    <row r="547" spans="1:8" ht="15.75" outlineLevel="3" x14ac:dyDescent="0.2">
      <c r="A547" s="24" t="s">
        <v>149</v>
      </c>
      <c r="B547" s="24" t="s">
        <v>203</v>
      </c>
      <c r="C547" s="24" t="s">
        <v>596</v>
      </c>
      <c r="D547" s="24"/>
      <c r="E547" s="54" t="s">
        <v>74</v>
      </c>
      <c r="F547" s="141">
        <f>F548</f>
        <v>11.2</v>
      </c>
      <c r="G547" s="141">
        <f>G548</f>
        <v>11.2</v>
      </c>
      <c r="H547" s="141">
        <f>H548</f>
        <v>11.2</v>
      </c>
    </row>
    <row r="548" spans="1:8" ht="15.75" outlineLevel="4" x14ac:dyDescent="0.2">
      <c r="A548" s="22" t="s">
        <v>149</v>
      </c>
      <c r="B548" s="22" t="s">
        <v>203</v>
      </c>
      <c r="C548" s="22" t="s">
        <v>596</v>
      </c>
      <c r="D548" s="22" t="s">
        <v>6</v>
      </c>
      <c r="E548" s="53" t="s">
        <v>7</v>
      </c>
      <c r="F548" s="150">
        <v>11.2</v>
      </c>
      <c r="G548" s="156">
        <v>11.2</v>
      </c>
      <c r="H548" s="156">
        <v>11.2</v>
      </c>
    </row>
    <row r="549" spans="1:8" ht="31.5" outlineLevel="5" x14ac:dyDescent="0.2">
      <c r="A549" s="24" t="s">
        <v>149</v>
      </c>
      <c r="B549" s="24" t="s">
        <v>203</v>
      </c>
      <c r="C549" s="24" t="s">
        <v>597</v>
      </c>
      <c r="D549" s="24"/>
      <c r="E549" s="54" t="s">
        <v>75</v>
      </c>
      <c r="F549" s="141">
        <f>F550</f>
        <v>10000</v>
      </c>
      <c r="G549" s="141">
        <f>G550</f>
        <v>5000</v>
      </c>
      <c r="H549" s="141">
        <f>H550</f>
        <v>5000</v>
      </c>
    </row>
    <row r="550" spans="1:8" ht="15.75" outlineLevel="7" x14ac:dyDescent="0.2">
      <c r="A550" s="22" t="s">
        <v>149</v>
      </c>
      <c r="B550" s="22" t="s">
        <v>203</v>
      </c>
      <c r="C550" s="22" t="s">
        <v>597</v>
      </c>
      <c r="D550" s="22" t="s">
        <v>17</v>
      </c>
      <c r="E550" s="53" t="s">
        <v>18</v>
      </c>
      <c r="F550" s="150">
        <v>10000</v>
      </c>
      <c r="G550" s="156">
        <v>5000</v>
      </c>
      <c r="H550" s="156">
        <v>5000</v>
      </c>
    </row>
    <row r="551" spans="1:8" ht="15.75" outlineLevel="5" x14ac:dyDescent="0.2">
      <c r="A551" s="24" t="s">
        <v>149</v>
      </c>
      <c r="B551" s="24" t="s">
        <v>203</v>
      </c>
      <c r="C551" s="24" t="s">
        <v>594</v>
      </c>
      <c r="D551" s="24"/>
      <c r="E551" s="54" t="s">
        <v>78</v>
      </c>
      <c r="F551" s="141">
        <f>F552</f>
        <v>5000</v>
      </c>
      <c r="G551" s="141">
        <f>G552</f>
        <v>5000</v>
      </c>
      <c r="H551" s="141">
        <f>H552</f>
        <v>5000</v>
      </c>
    </row>
    <row r="552" spans="1:8" s="157" customFormat="1" ht="15.75" outlineLevel="7" x14ac:dyDescent="0.2">
      <c r="A552" s="22" t="s">
        <v>149</v>
      </c>
      <c r="B552" s="22" t="s">
        <v>203</v>
      </c>
      <c r="C552" s="22" t="s">
        <v>594</v>
      </c>
      <c r="D552" s="22" t="s">
        <v>17</v>
      </c>
      <c r="E552" s="53" t="s">
        <v>18</v>
      </c>
      <c r="F552" s="150">
        <v>5000</v>
      </c>
      <c r="G552" s="156">
        <v>5000</v>
      </c>
      <c r="H552" s="156">
        <v>5000</v>
      </c>
    </row>
    <row r="553" spans="1:8" s="157" customFormat="1" ht="15.75" outlineLevel="7" x14ac:dyDescent="0.2">
      <c r="A553" s="24" t="s">
        <v>149</v>
      </c>
      <c r="B553" s="24" t="s">
        <v>205</v>
      </c>
      <c r="C553" s="22"/>
      <c r="D553" s="22"/>
      <c r="E553" s="155" t="s">
        <v>206</v>
      </c>
      <c r="F553" s="141">
        <f>F554</f>
        <v>373.75241</v>
      </c>
      <c r="G553" s="141"/>
      <c r="H553" s="141"/>
    </row>
    <row r="554" spans="1:8" s="157" customFormat="1" ht="15.75" outlineLevel="7" x14ac:dyDescent="0.2">
      <c r="A554" s="24" t="s">
        <v>149</v>
      </c>
      <c r="B554" s="24" t="s">
        <v>207</v>
      </c>
      <c r="C554" s="24"/>
      <c r="D554" s="24"/>
      <c r="E554" s="54" t="s">
        <v>208</v>
      </c>
      <c r="F554" s="141">
        <f>F555</f>
        <v>373.75241</v>
      </c>
      <c r="G554" s="141"/>
      <c r="H554" s="141"/>
    </row>
    <row r="555" spans="1:8" s="157" customFormat="1" ht="21.75" customHeight="1" outlineLevel="7" x14ac:dyDescent="0.2">
      <c r="A555" s="24" t="s">
        <v>149</v>
      </c>
      <c r="B555" s="24" t="s">
        <v>207</v>
      </c>
      <c r="C555" s="24" t="s">
        <v>26</v>
      </c>
      <c r="D555" s="24"/>
      <c r="E555" s="54" t="s">
        <v>310</v>
      </c>
      <c r="F555" s="141">
        <f t="shared" ref="F555:F556" si="196">F556</f>
        <v>373.75241</v>
      </c>
      <c r="G555" s="141"/>
      <c r="H555" s="141"/>
    </row>
    <row r="556" spans="1:8" s="157" customFormat="1" ht="15.75" outlineLevel="7" x14ac:dyDescent="0.2">
      <c r="A556" s="24" t="s">
        <v>149</v>
      </c>
      <c r="B556" s="24" t="s">
        <v>207</v>
      </c>
      <c r="C556" s="24" t="s">
        <v>72</v>
      </c>
      <c r="D556" s="24"/>
      <c r="E556" s="54" t="s">
        <v>364</v>
      </c>
      <c r="F556" s="141">
        <f t="shared" si="196"/>
        <v>373.75241</v>
      </c>
      <c r="G556" s="141"/>
      <c r="H556" s="141"/>
    </row>
    <row r="557" spans="1:8" s="157" customFormat="1" ht="15.75" outlineLevel="7" x14ac:dyDescent="0.2">
      <c r="A557" s="24" t="s">
        <v>149</v>
      </c>
      <c r="B557" s="24" t="s">
        <v>207</v>
      </c>
      <c r="C557" s="9" t="s">
        <v>73</v>
      </c>
      <c r="D557" s="9"/>
      <c r="E557" s="51" t="s">
        <v>636</v>
      </c>
      <c r="F557" s="141">
        <f>F558</f>
        <v>373.75241</v>
      </c>
      <c r="G557" s="141"/>
      <c r="H557" s="141"/>
    </row>
    <row r="558" spans="1:8" s="157" customFormat="1" ht="15.75" outlineLevel="7" x14ac:dyDescent="0.2">
      <c r="A558" s="24" t="s">
        <v>149</v>
      </c>
      <c r="B558" s="24" t="s">
        <v>207</v>
      </c>
      <c r="C558" s="9" t="s">
        <v>562</v>
      </c>
      <c r="D558" s="9"/>
      <c r="E558" s="56" t="s">
        <v>563</v>
      </c>
      <c r="F558" s="141">
        <f>F559+F561</f>
        <v>373.75241</v>
      </c>
      <c r="G558" s="141"/>
      <c r="H558" s="141"/>
    </row>
    <row r="559" spans="1:8" ht="31.5" outlineLevel="5" x14ac:dyDescent="0.2">
      <c r="A559" s="24" t="s">
        <v>149</v>
      </c>
      <c r="B559" s="24" t="s">
        <v>207</v>
      </c>
      <c r="C559" s="9" t="s">
        <v>575</v>
      </c>
      <c r="D559" s="9"/>
      <c r="E559" s="51" t="s">
        <v>576</v>
      </c>
      <c r="F559" s="141">
        <f>F560</f>
        <v>186.87620000000001</v>
      </c>
      <c r="G559" s="141"/>
      <c r="H559" s="141"/>
    </row>
    <row r="560" spans="1:8" ht="15.75" outlineLevel="7" x14ac:dyDescent="0.2">
      <c r="A560" s="22" t="s">
        <v>149</v>
      </c>
      <c r="B560" s="22" t="s">
        <v>207</v>
      </c>
      <c r="C560" s="14" t="s">
        <v>575</v>
      </c>
      <c r="D560" s="14" t="s">
        <v>28</v>
      </c>
      <c r="E560" s="19" t="s">
        <v>29</v>
      </c>
      <c r="F560" s="150">
        <v>186.87620000000001</v>
      </c>
      <c r="G560" s="141"/>
      <c r="H560" s="141"/>
    </row>
    <row r="561" spans="1:8" ht="31.5" outlineLevel="7" x14ac:dyDescent="0.2">
      <c r="A561" s="24" t="s">
        <v>149</v>
      </c>
      <c r="B561" s="24" t="s">
        <v>207</v>
      </c>
      <c r="C561" s="9" t="s">
        <v>575</v>
      </c>
      <c r="D561" s="9"/>
      <c r="E561" s="51" t="s">
        <v>577</v>
      </c>
      <c r="F561" s="141">
        <f>F562</f>
        <v>186.87620999999999</v>
      </c>
      <c r="G561" s="141"/>
      <c r="H561" s="141"/>
    </row>
    <row r="562" spans="1:8" ht="15.75" outlineLevel="3" x14ac:dyDescent="0.2">
      <c r="A562" s="22" t="s">
        <v>149</v>
      </c>
      <c r="B562" s="22" t="s">
        <v>207</v>
      </c>
      <c r="C562" s="14" t="s">
        <v>575</v>
      </c>
      <c r="D562" s="14" t="s">
        <v>28</v>
      </c>
      <c r="E562" s="19" t="s">
        <v>29</v>
      </c>
      <c r="F562" s="150">
        <v>186.87620999999999</v>
      </c>
      <c r="G562" s="141"/>
      <c r="H562" s="141"/>
    </row>
    <row r="563" spans="1:8" ht="15.75" outlineLevel="7" x14ac:dyDescent="0.2">
      <c r="A563" s="22"/>
      <c r="B563" s="22"/>
      <c r="C563" s="22"/>
      <c r="D563" s="22"/>
      <c r="E563" s="53"/>
      <c r="F563" s="150"/>
      <c r="G563" s="156"/>
      <c r="H563" s="156"/>
    </row>
    <row r="564" spans="1:8" ht="15.75" x14ac:dyDescent="0.2">
      <c r="A564" s="24" t="s">
        <v>209</v>
      </c>
      <c r="B564" s="24"/>
      <c r="C564" s="24"/>
      <c r="D564" s="24"/>
      <c r="E564" s="54" t="s">
        <v>311</v>
      </c>
      <c r="F564" s="141">
        <f>F565+F580+F587</f>
        <v>22563.699999999997</v>
      </c>
      <c r="G564" s="141">
        <f t="shared" ref="G564:H564" si="197">G565+G580+G587</f>
        <v>20812.749999999996</v>
      </c>
      <c r="H564" s="141">
        <f t="shared" si="197"/>
        <v>20812.749999999996</v>
      </c>
    </row>
    <row r="565" spans="1:8" ht="15.75" x14ac:dyDescent="0.2">
      <c r="A565" s="24" t="s">
        <v>209</v>
      </c>
      <c r="B565" s="24" t="s">
        <v>136</v>
      </c>
      <c r="C565" s="24"/>
      <c r="D565" s="24"/>
      <c r="E565" s="155" t="s">
        <v>137</v>
      </c>
      <c r="F565" s="141">
        <f>F566+F573</f>
        <v>15792.199999999999</v>
      </c>
      <c r="G565" s="141">
        <f t="shared" ref="G565:H565" si="198">G566+G573</f>
        <v>15792.149999999998</v>
      </c>
      <c r="H565" s="141">
        <f t="shared" si="198"/>
        <v>15792.149999999998</v>
      </c>
    </row>
    <row r="566" spans="1:8" ht="31.5" outlineLevel="1" x14ac:dyDescent="0.2">
      <c r="A566" s="24" t="s">
        <v>209</v>
      </c>
      <c r="B566" s="24" t="s">
        <v>152</v>
      </c>
      <c r="C566" s="24"/>
      <c r="D566" s="24"/>
      <c r="E566" s="54" t="s">
        <v>153</v>
      </c>
      <c r="F566" s="141">
        <f t="shared" ref="F566:H569" si="199">F567</f>
        <v>15710.9</v>
      </c>
      <c r="G566" s="141">
        <f t="shared" si="199"/>
        <v>15710.849999999999</v>
      </c>
      <c r="H566" s="141">
        <f t="shared" si="199"/>
        <v>15710.849999999999</v>
      </c>
    </row>
    <row r="567" spans="1:8" ht="32.25" customHeight="1" outlineLevel="2" x14ac:dyDescent="0.2">
      <c r="A567" s="24" t="s">
        <v>209</v>
      </c>
      <c r="B567" s="24" t="s">
        <v>152</v>
      </c>
      <c r="C567" s="24" t="s">
        <v>47</v>
      </c>
      <c r="D567" s="24"/>
      <c r="E567" s="54" t="s">
        <v>301</v>
      </c>
      <c r="F567" s="141">
        <f t="shared" si="199"/>
        <v>15710.9</v>
      </c>
      <c r="G567" s="141">
        <f t="shared" si="199"/>
        <v>15710.849999999999</v>
      </c>
      <c r="H567" s="141">
        <f t="shared" si="199"/>
        <v>15710.849999999999</v>
      </c>
    </row>
    <row r="568" spans="1:8" ht="15.75" outlineLevel="3" x14ac:dyDescent="0.2">
      <c r="A568" s="24" t="s">
        <v>209</v>
      </c>
      <c r="B568" s="24" t="s">
        <v>152</v>
      </c>
      <c r="C568" s="24" t="s">
        <v>51</v>
      </c>
      <c r="D568" s="24"/>
      <c r="E568" s="54" t="s">
        <v>364</v>
      </c>
      <c r="F568" s="141">
        <f t="shared" si="199"/>
        <v>15710.9</v>
      </c>
      <c r="G568" s="141">
        <f t="shared" si="199"/>
        <v>15710.849999999999</v>
      </c>
      <c r="H568" s="141">
        <f t="shared" si="199"/>
        <v>15710.849999999999</v>
      </c>
    </row>
    <row r="569" spans="1:8" ht="31.5" outlineLevel="4" x14ac:dyDescent="0.2">
      <c r="A569" s="24" t="s">
        <v>209</v>
      </c>
      <c r="B569" s="24" t="s">
        <v>152</v>
      </c>
      <c r="C569" s="24" t="s">
        <v>291</v>
      </c>
      <c r="D569" s="24"/>
      <c r="E569" s="54" t="s">
        <v>637</v>
      </c>
      <c r="F569" s="141">
        <f t="shared" si="199"/>
        <v>15710.9</v>
      </c>
      <c r="G569" s="141">
        <f t="shared" si="199"/>
        <v>15710.849999999999</v>
      </c>
      <c r="H569" s="141">
        <f t="shared" si="199"/>
        <v>15710.849999999999</v>
      </c>
    </row>
    <row r="570" spans="1:8" ht="15.75" outlineLevel="5" x14ac:dyDescent="0.2">
      <c r="A570" s="24" t="s">
        <v>209</v>
      </c>
      <c r="B570" s="24" t="s">
        <v>152</v>
      </c>
      <c r="C570" s="24" t="s">
        <v>498</v>
      </c>
      <c r="D570" s="24"/>
      <c r="E570" s="54" t="s">
        <v>22</v>
      </c>
      <c r="F570" s="141">
        <f>F571+F572</f>
        <v>15710.9</v>
      </c>
      <c r="G570" s="141">
        <f t="shared" ref="G570:H570" si="200">G571+G572</f>
        <v>15710.849999999999</v>
      </c>
      <c r="H570" s="141">
        <f t="shared" si="200"/>
        <v>15710.849999999999</v>
      </c>
    </row>
    <row r="571" spans="1:8" ht="31.5" outlineLevel="7" x14ac:dyDescent="0.2">
      <c r="A571" s="22" t="s">
        <v>209</v>
      </c>
      <c r="B571" s="22" t="s">
        <v>152</v>
      </c>
      <c r="C571" s="22" t="s">
        <v>498</v>
      </c>
      <c r="D571" s="22" t="s">
        <v>3</v>
      </c>
      <c r="E571" s="53" t="s">
        <v>4</v>
      </c>
      <c r="F571" s="150">
        <v>14905.1</v>
      </c>
      <c r="G571" s="150">
        <v>14905.05</v>
      </c>
      <c r="H571" s="150">
        <v>14905.05</v>
      </c>
    </row>
    <row r="572" spans="1:8" ht="15.75" outlineLevel="7" x14ac:dyDescent="0.2">
      <c r="A572" s="22" t="s">
        <v>209</v>
      </c>
      <c r="B572" s="22" t="s">
        <v>152</v>
      </c>
      <c r="C572" s="22" t="s">
        <v>498</v>
      </c>
      <c r="D572" s="22" t="s">
        <v>6</v>
      </c>
      <c r="E572" s="53" t="s">
        <v>7</v>
      </c>
      <c r="F572" s="150">
        <v>805.8</v>
      </c>
      <c r="G572" s="150">
        <v>805.8</v>
      </c>
      <c r="H572" s="150">
        <v>805.8</v>
      </c>
    </row>
    <row r="573" spans="1:8" ht="15.75" outlineLevel="1" x14ac:dyDescent="0.2">
      <c r="A573" s="24" t="s">
        <v>209</v>
      </c>
      <c r="B573" s="24" t="s">
        <v>140</v>
      </c>
      <c r="C573" s="24"/>
      <c r="D573" s="24"/>
      <c r="E573" s="54" t="s">
        <v>141</v>
      </c>
      <c r="F573" s="141">
        <f t="shared" ref="F573:H576" si="201">F574</f>
        <v>81.300000000000011</v>
      </c>
      <c r="G573" s="141">
        <f t="shared" si="201"/>
        <v>81.300000000000011</v>
      </c>
      <c r="H573" s="141">
        <f t="shared" si="201"/>
        <v>81.300000000000011</v>
      </c>
    </row>
    <row r="574" spans="1:8" ht="31.5" outlineLevel="2" x14ac:dyDescent="0.2">
      <c r="A574" s="24" t="s">
        <v>209</v>
      </c>
      <c r="B574" s="24" t="s">
        <v>140</v>
      </c>
      <c r="C574" s="24" t="s">
        <v>21</v>
      </c>
      <c r="D574" s="24"/>
      <c r="E574" s="54" t="s">
        <v>303</v>
      </c>
      <c r="F574" s="141">
        <f t="shared" si="201"/>
        <v>81.300000000000011</v>
      </c>
      <c r="G574" s="141">
        <f t="shared" si="201"/>
        <v>81.300000000000011</v>
      </c>
      <c r="H574" s="141">
        <f t="shared" si="201"/>
        <v>81.300000000000011</v>
      </c>
    </row>
    <row r="575" spans="1:8" s="153" customFormat="1" ht="15.75" outlineLevel="3" x14ac:dyDescent="0.2">
      <c r="A575" s="24" t="s">
        <v>209</v>
      </c>
      <c r="B575" s="24" t="s">
        <v>140</v>
      </c>
      <c r="C575" s="24" t="s">
        <v>365</v>
      </c>
      <c r="D575" s="24"/>
      <c r="E575" s="54" t="s">
        <v>364</v>
      </c>
      <c r="F575" s="141">
        <f t="shared" si="201"/>
        <v>81.300000000000011</v>
      </c>
      <c r="G575" s="141">
        <f t="shared" si="201"/>
        <v>81.300000000000011</v>
      </c>
      <c r="H575" s="141">
        <f t="shared" si="201"/>
        <v>81.300000000000011</v>
      </c>
    </row>
    <row r="576" spans="1:8" s="153" customFormat="1" ht="31.5" outlineLevel="4" x14ac:dyDescent="0.2">
      <c r="A576" s="24" t="s">
        <v>209</v>
      </c>
      <c r="B576" s="24" t="s">
        <v>140</v>
      </c>
      <c r="C576" s="24" t="s">
        <v>366</v>
      </c>
      <c r="D576" s="24"/>
      <c r="E576" s="54" t="s">
        <v>637</v>
      </c>
      <c r="F576" s="141">
        <f t="shared" si="201"/>
        <v>81.300000000000011</v>
      </c>
      <c r="G576" s="141">
        <f t="shared" si="201"/>
        <v>81.300000000000011</v>
      </c>
      <c r="H576" s="141">
        <f t="shared" si="201"/>
        <v>81.300000000000011</v>
      </c>
    </row>
    <row r="577" spans="1:8" ht="15.75" outlineLevel="5" x14ac:dyDescent="0.2">
      <c r="A577" s="24" t="s">
        <v>209</v>
      </c>
      <c r="B577" s="24" t="s">
        <v>140</v>
      </c>
      <c r="C577" s="22" t="s">
        <v>361</v>
      </c>
      <c r="D577" s="24"/>
      <c r="E577" s="54" t="s">
        <v>30</v>
      </c>
      <c r="F577" s="141">
        <f>F578+F579</f>
        <v>81.300000000000011</v>
      </c>
      <c r="G577" s="141">
        <f t="shared" ref="G577:H577" si="202">G578+G579</f>
        <v>81.300000000000011</v>
      </c>
      <c r="H577" s="141">
        <f t="shared" si="202"/>
        <v>81.300000000000011</v>
      </c>
    </row>
    <row r="578" spans="1:8" ht="31.5" outlineLevel="7" x14ac:dyDescent="0.2">
      <c r="A578" s="22" t="s">
        <v>209</v>
      </c>
      <c r="B578" s="22" t="s">
        <v>140</v>
      </c>
      <c r="C578" s="22" t="s">
        <v>361</v>
      </c>
      <c r="D578" s="22" t="s">
        <v>3</v>
      </c>
      <c r="E578" s="53" t="s">
        <v>4</v>
      </c>
      <c r="F578" s="173">
        <v>17.600000000000001</v>
      </c>
      <c r="G578" s="150">
        <v>17.600000000000001</v>
      </c>
      <c r="H578" s="150">
        <v>17.600000000000001</v>
      </c>
    </row>
    <row r="579" spans="1:8" ht="15.75" outlineLevel="7" x14ac:dyDescent="0.2">
      <c r="A579" s="22" t="s">
        <v>209</v>
      </c>
      <c r="B579" s="22" t="s">
        <v>140</v>
      </c>
      <c r="C579" s="22" t="s">
        <v>361</v>
      </c>
      <c r="D579" s="22" t="s">
        <v>6</v>
      </c>
      <c r="E579" s="53" t="s">
        <v>7</v>
      </c>
      <c r="F579" s="173">
        <v>63.7</v>
      </c>
      <c r="G579" s="150">
        <v>63.7</v>
      </c>
      <c r="H579" s="150">
        <v>63.7</v>
      </c>
    </row>
    <row r="580" spans="1:8" ht="15.75" outlineLevel="7" x14ac:dyDescent="0.2">
      <c r="A580" s="24" t="s">
        <v>209</v>
      </c>
      <c r="B580" s="24" t="s">
        <v>164</v>
      </c>
      <c r="C580" s="22"/>
      <c r="D580" s="22"/>
      <c r="E580" s="155" t="s">
        <v>165</v>
      </c>
      <c r="F580" s="141">
        <f t="shared" ref="F580:H585" si="203">F581</f>
        <v>6750.9</v>
      </c>
      <c r="G580" s="141">
        <f t="shared" si="203"/>
        <v>5000</v>
      </c>
      <c r="H580" s="141">
        <f t="shared" si="203"/>
        <v>5000</v>
      </c>
    </row>
    <row r="581" spans="1:8" ht="15.75" outlineLevel="1" x14ac:dyDescent="0.2">
      <c r="A581" s="24" t="s">
        <v>209</v>
      </c>
      <c r="B581" s="24" t="s">
        <v>172</v>
      </c>
      <c r="C581" s="24"/>
      <c r="D581" s="24"/>
      <c r="E581" s="54" t="s">
        <v>173</v>
      </c>
      <c r="F581" s="141">
        <f t="shared" si="203"/>
        <v>6750.9</v>
      </c>
      <c r="G581" s="141">
        <f t="shared" si="203"/>
        <v>5000</v>
      </c>
      <c r="H581" s="141">
        <f t="shared" si="203"/>
        <v>5000</v>
      </c>
    </row>
    <row r="582" spans="1:8" s="153" customFormat="1" ht="33" customHeight="1" outlineLevel="2" x14ac:dyDescent="0.2">
      <c r="A582" s="24" t="s">
        <v>209</v>
      </c>
      <c r="B582" s="24" t="s">
        <v>172</v>
      </c>
      <c r="C582" s="24" t="s">
        <v>47</v>
      </c>
      <c r="D582" s="24"/>
      <c r="E582" s="54" t="s">
        <v>301</v>
      </c>
      <c r="F582" s="141">
        <f t="shared" si="203"/>
        <v>6750.9</v>
      </c>
      <c r="G582" s="141">
        <f t="shared" si="203"/>
        <v>5000</v>
      </c>
      <c r="H582" s="141">
        <f t="shared" si="203"/>
        <v>5000</v>
      </c>
    </row>
    <row r="583" spans="1:8" s="153" customFormat="1" ht="15.75" outlineLevel="3" x14ac:dyDescent="0.2">
      <c r="A583" s="24" t="s">
        <v>209</v>
      </c>
      <c r="B583" s="24" t="s">
        <v>172</v>
      </c>
      <c r="C583" s="24" t="s">
        <v>51</v>
      </c>
      <c r="D583" s="24"/>
      <c r="E583" s="54" t="s">
        <v>364</v>
      </c>
      <c r="F583" s="141">
        <f t="shared" si="203"/>
        <v>6750.9</v>
      </c>
      <c r="G583" s="141">
        <f t="shared" si="203"/>
        <v>5000</v>
      </c>
      <c r="H583" s="141">
        <f t="shared" si="203"/>
        <v>5000</v>
      </c>
    </row>
    <row r="584" spans="1:8" s="153" customFormat="1" ht="31.5" outlineLevel="4" x14ac:dyDescent="0.2">
      <c r="A584" s="24" t="s">
        <v>209</v>
      </c>
      <c r="B584" s="24" t="s">
        <v>172</v>
      </c>
      <c r="C584" s="24" t="s">
        <v>512</v>
      </c>
      <c r="D584" s="24"/>
      <c r="E584" s="54" t="s">
        <v>685</v>
      </c>
      <c r="F584" s="141">
        <f t="shared" si="203"/>
        <v>6750.9</v>
      </c>
      <c r="G584" s="141">
        <f t="shared" si="203"/>
        <v>5000</v>
      </c>
      <c r="H584" s="141">
        <f t="shared" si="203"/>
        <v>5000</v>
      </c>
    </row>
    <row r="585" spans="1:8" ht="15.75" outlineLevel="5" x14ac:dyDescent="0.2">
      <c r="A585" s="24" t="s">
        <v>209</v>
      </c>
      <c r="B585" s="24" t="s">
        <v>172</v>
      </c>
      <c r="C585" s="24" t="s">
        <v>513</v>
      </c>
      <c r="D585" s="24"/>
      <c r="E585" s="54" t="s">
        <v>749</v>
      </c>
      <c r="F585" s="141">
        <f t="shared" si="203"/>
        <v>6750.9</v>
      </c>
      <c r="G585" s="141">
        <f t="shared" si="203"/>
        <v>5000</v>
      </c>
      <c r="H585" s="141">
        <f t="shared" si="203"/>
        <v>5000</v>
      </c>
    </row>
    <row r="586" spans="1:8" ht="15.75" outlineLevel="7" x14ac:dyDescent="0.2">
      <c r="A586" s="22" t="s">
        <v>209</v>
      </c>
      <c r="B586" s="22" t="s">
        <v>172</v>
      </c>
      <c r="C586" s="22" t="s">
        <v>513</v>
      </c>
      <c r="D586" s="22" t="s">
        <v>6</v>
      </c>
      <c r="E586" s="53" t="s">
        <v>7</v>
      </c>
      <c r="F586" s="150">
        <v>6750.9</v>
      </c>
      <c r="G586" s="150">
        <v>5000</v>
      </c>
      <c r="H586" s="150">
        <v>5000</v>
      </c>
    </row>
    <row r="587" spans="1:8" ht="15.75" outlineLevel="7" x14ac:dyDescent="0.2">
      <c r="A587" s="24" t="s">
        <v>209</v>
      </c>
      <c r="B587" s="24" t="s">
        <v>142</v>
      </c>
      <c r="C587" s="22"/>
      <c r="D587" s="22"/>
      <c r="E587" s="155" t="s">
        <v>143</v>
      </c>
      <c r="F587" s="141">
        <f t="shared" ref="F587:H592" si="204">F588</f>
        <v>20.6</v>
      </c>
      <c r="G587" s="141">
        <f t="shared" si="204"/>
        <v>20.6</v>
      </c>
      <c r="H587" s="141">
        <f t="shared" si="204"/>
        <v>20.6</v>
      </c>
    </row>
    <row r="588" spans="1:8" ht="15.75" outlineLevel="1" x14ac:dyDescent="0.2">
      <c r="A588" s="24" t="s">
        <v>209</v>
      </c>
      <c r="B588" s="24" t="s">
        <v>144</v>
      </c>
      <c r="C588" s="24"/>
      <c r="D588" s="24"/>
      <c r="E588" s="54" t="s">
        <v>145</v>
      </c>
      <c r="F588" s="141">
        <f t="shared" si="204"/>
        <v>20.6</v>
      </c>
      <c r="G588" s="141">
        <f t="shared" si="204"/>
        <v>20.6</v>
      </c>
      <c r="H588" s="141">
        <f t="shared" si="204"/>
        <v>20.6</v>
      </c>
    </row>
    <row r="589" spans="1:8" ht="31.5" outlineLevel="2" x14ac:dyDescent="0.2">
      <c r="A589" s="24" t="s">
        <v>209</v>
      </c>
      <c r="B589" s="24" t="s">
        <v>144</v>
      </c>
      <c r="C589" s="24" t="s">
        <v>21</v>
      </c>
      <c r="D589" s="24"/>
      <c r="E589" s="54" t="s">
        <v>303</v>
      </c>
      <c r="F589" s="141">
        <f t="shared" si="204"/>
        <v>20.6</v>
      </c>
      <c r="G589" s="141">
        <f t="shared" si="204"/>
        <v>20.6</v>
      </c>
      <c r="H589" s="141">
        <f t="shared" si="204"/>
        <v>20.6</v>
      </c>
    </row>
    <row r="590" spans="1:8" ht="15.75" outlineLevel="3" x14ac:dyDescent="0.2">
      <c r="A590" s="24" t="s">
        <v>209</v>
      </c>
      <c r="B590" s="24" t="s">
        <v>144</v>
      </c>
      <c r="C590" s="24" t="s">
        <v>365</v>
      </c>
      <c r="D590" s="24"/>
      <c r="E590" s="54" t="s">
        <v>364</v>
      </c>
      <c r="F590" s="141">
        <f t="shared" si="204"/>
        <v>20.6</v>
      </c>
      <c r="G590" s="141">
        <f t="shared" si="204"/>
        <v>20.6</v>
      </c>
      <c r="H590" s="141">
        <f t="shared" si="204"/>
        <v>20.6</v>
      </c>
    </row>
    <row r="591" spans="1:8" ht="31.5" outlineLevel="4" x14ac:dyDescent="0.2">
      <c r="A591" s="24" t="s">
        <v>209</v>
      </c>
      <c r="B591" s="24" t="s">
        <v>144</v>
      </c>
      <c r="C591" s="24" t="s">
        <v>366</v>
      </c>
      <c r="D591" s="24"/>
      <c r="E591" s="54" t="s">
        <v>637</v>
      </c>
      <c r="F591" s="141">
        <f t="shared" si="204"/>
        <v>20.6</v>
      </c>
      <c r="G591" s="141">
        <f t="shared" si="204"/>
        <v>20.6</v>
      </c>
      <c r="H591" s="141">
        <f t="shared" si="204"/>
        <v>20.6</v>
      </c>
    </row>
    <row r="592" spans="1:8" ht="15.75" outlineLevel="5" x14ac:dyDescent="0.2">
      <c r="A592" s="24" t="s">
        <v>209</v>
      </c>
      <c r="B592" s="24" t="s">
        <v>144</v>
      </c>
      <c r="C592" s="22" t="s">
        <v>361</v>
      </c>
      <c r="D592" s="24"/>
      <c r="E592" s="54" t="s">
        <v>30</v>
      </c>
      <c r="F592" s="141">
        <f t="shared" si="204"/>
        <v>20.6</v>
      </c>
      <c r="G592" s="141">
        <f t="shared" si="204"/>
        <v>20.6</v>
      </c>
      <c r="H592" s="141">
        <f t="shared" si="204"/>
        <v>20.6</v>
      </c>
    </row>
    <row r="593" spans="1:8" ht="15.75" outlineLevel="7" x14ac:dyDescent="0.2">
      <c r="A593" s="22" t="s">
        <v>209</v>
      </c>
      <c r="B593" s="22" t="s">
        <v>144</v>
      </c>
      <c r="C593" s="22" t="s">
        <v>361</v>
      </c>
      <c r="D593" s="22" t="s">
        <v>6</v>
      </c>
      <c r="E593" s="53" t="s">
        <v>7</v>
      </c>
      <c r="F593" s="150">
        <v>20.6</v>
      </c>
      <c r="G593" s="150">
        <v>20.6</v>
      </c>
      <c r="H593" s="150">
        <v>20.6</v>
      </c>
    </row>
    <row r="594" spans="1:8" ht="15.75" outlineLevel="7" x14ac:dyDescent="0.2">
      <c r="A594" s="22"/>
      <c r="B594" s="22"/>
      <c r="C594" s="22"/>
      <c r="D594" s="22"/>
      <c r="E594" s="53"/>
      <c r="F594" s="150"/>
      <c r="G594" s="150"/>
      <c r="H594" s="150"/>
    </row>
    <row r="595" spans="1:8" ht="15.75" x14ac:dyDescent="0.2">
      <c r="A595" s="24" t="s">
        <v>210</v>
      </c>
      <c r="B595" s="24"/>
      <c r="C595" s="24"/>
      <c r="D595" s="24"/>
      <c r="E595" s="54" t="s">
        <v>312</v>
      </c>
      <c r="F595" s="141">
        <f>F596+F619+F626</f>
        <v>46039.6</v>
      </c>
      <c r="G595" s="141">
        <f t="shared" ref="G595:H595" si="205">G596+G619+G626</f>
        <v>43372.799999999996</v>
      </c>
      <c r="H595" s="141">
        <f t="shared" si="205"/>
        <v>43372.799999999996</v>
      </c>
    </row>
    <row r="596" spans="1:8" ht="15.75" x14ac:dyDescent="0.2">
      <c r="A596" s="24" t="s">
        <v>210</v>
      </c>
      <c r="B596" s="24" t="s">
        <v>136</v>
      </c>
      <c r="C596" s="24"/>
      <c r="D596" s="24"/>
      <c r="E596" s="155" t="s">
        <v>137</v>
      </c>
      <c r="F596" s="141">
        <f>F597+F604</f>
        <v>41032.699999999997</v>
      </c>
      <c r="G596" s="141">
        <f t="shared" ref="G596:H596" si="206">G597+G604</f>
        <v>38365.899999999994</v>
      </c>
      <c r="H596" s="141">
        <f t="shared" si="206"/>
        <v>38365.899999999994</v>
      </c>
    </row>
    <row r="597" spans="1:8" ht="31.5" outlineLevel="1" x14ac:dyDescent="0.2">
      <c r="A597" s="24" t="s">
        <v>210</v>
      </c>
      <c r="B597" s="24" t="s">
        <v>152</v>
      </c>
      <c r="C597" s="24"/>
      <c r="D597" s="24"/>
      <c r="E597" s="54" t="s">
        <v>153</v>
      </c>
      <c r="F597" s="141">
        <f t="shared" ref="F597:H600" si="207">F598</f>
        <v>27670.1</v>
      </c>
      <c r="G597" s="141">
        <f t="shared" si="207"/>
        <v>27670.1</v>
      </c>
      <c r="H597" s="141">
        <f t="shared" si="207"/>
        <v>27670.1</v>
      </c>
    </row>
    <row r="598" spans="1:8" ht="15.75" outlineLevel="2" x14ac:dyDescent="0.2">
      <c r="A598" s="24" t="s">
        <v>210</v>
      </c>
      <c r="B598" s="24" t="s">
        <v>152</v>
      </c>
      <c r="C598" s="24" t="s">
        <v>41</v>
      </c>
      <c r="D598" s="24"/>
      <c r="E598" s="54" t="s">
        <v>300</v>
      </c>
      <c r="F598" s="141">
        <f t="shared" si="207"/>
        <v>27670.1</v>
      </c>
      <c r="G598" s="141">
        <f t="shared" si="207"/>
        <v>27670.1</v>
      </c>
      <c r="H598" s="141">
        <f t="shared" si="207"/>
        <v>27670.1</v>
      </c>
    </row>
    <row r="599" spans="1:8" ht="15.75" outlineLevel="3" x14ac:dyDescent="0.2">
      <c r="A599" s="24" t="s">
        <v>210</v>
      </c>
      <c r="B599" s="24" t="s">
        <v>152</v>
      </c>
      <c r="C599" s="24" t="s">
        <v>42</v>
      </c>
      <c r="D599" s="24"/>
      <c r="E599" s="54" t="s">
        <v>364</v>
      </c>
      <c r="F599" s="141">
        <f t="shared" si="207"/>
        <v>27670.1</v>
      </c>
      <c r="G599" s="141">
        <f t="shared" si="207"/>
        <v>27670.1</v>
      </c>
      <c r="H599" s="141">
        <f t="shared" si="207"/>
        <v>27670.1</v>
      </c>
    </row>
    <row r="600" spans="1:8" ht="31.5" outlineLevel="4" x14ac:dyDescent="0.2">
      <c r="A600" s="24" t="s">
        <v>210</v>
      </c>
      <c r="B600" s="24" t="s">
        <v>152</v>
      </c>
      <c r="C600" s="24" t="s">
        <v>44</v>
      </c>
      <c r="D600" s="24"/>
      <c r="E600" s="54" t="s">
        <v>637</v>
      </c>
      <c r="F600" s="141">
        <f t="shared" si="207"/>
        <v>27670.1</v>
      </c>
      <c r="G600" s="141">
        <f t="shared" si="207"/>
        <v>27670.1</v>
      </c>
      <c r="H600" s="141">
        <f t="shared" si="207"/>
        <v>27670.1</v>
      </c>
    </row>
    <row r="601" spans="1:8" ht="15.75" outlineLevel="5" x14ac:dyDescent="0.2">
      <c r="A601" s="24" t="s">
        <v>210</v>
      </c>
      <c r="B601" s="24" t="s">
        <v>152</v>
      </c>
      <c r="C601" s="24" t="s">
        <v>357</v>
      </c>
      <c r="D601" s="24"/>
      <c r="E601" s="54" t="s">
        <v>22</v>
      </c>
      <c r="F601" s="141">
        <f>F602+F603</f>
        <v>27670.1</v>
      </c>
      <c r="G601" s="141">
        <f t="shared" ref="G601:H601" si="208">G602+G603</f>
        <v>27670.1</v>
      </c>
      <c r="H601" s="141">
        <f t="shared" si="208"/>
        <v>27670.1</v>
      </c>
    </row>
    <row r="602" spans="1:8" ht="31.5" outlineLevel="7" x14ac:dyDescent="0.2">
      <c r="A602" s="22" t="s">
        <v>210</v>
      </c>
      <c r="B602" s="22" t="s">
        <v>152</v>
      </c>
      <c r="C602" s="22" t="s">
        <v>357</v>
      </c>
      <c r="D602" s="22" t="s">
        <v>3</v>
      </c>
      <c r="E602" s="53" t="s">
        <v>4</v>
      </c>
      <c r="F602" s="150">
        <v>27082.1</v>
      </c>
      <c r="G602" s="150">
        <v>27082.1</v>
      </c>
      <c r="H602" s="150">
        <v>27082.1</v>
      </c>
    </row>
    <row r="603" spans="1:8" ht="15.75" outlineLevel="7" x14ac:dyDescent="0.2">
      <c r="A603" s="22" t="s">
        <v>210</v>
      </c>
      <c r="B603" s="22" t="s">
        <v>152</v>
      </c>
      <c r="C603" s="22" t="s">
        <v>357</v>
      </c>
      <c r="D603" s="22" t="s">
        <v>6</v>
      </c>
      <c r="E603" s="53" t="s">
        <v>7</v>
      </c>
      <c r="F603" s="150">
        <v>588</v>
      </c>
      <c r="G603" s="150">
        <v>588</v>
      </c>
      <c r="H603" s="150">
        <v>588</v>
      </c>
    </row>
    <row r="604" spans="1:8" ht="15.75" outlineLevel="1" x14ac:dyDescent="0.2">
      <c r="A604" s="24" t="s">
        <v>210</v>
      </c>
      <c r="B604" s="24" t="s">
        <v>140</v>
      </c>
      <c r="C604" s="24"/>
      <c r="D604" s="24"/>
      <c r="E604" s="54" t="s">
        <v>141</v>
      </c>
      <c r="F604" s="141">
        <f>F605+F614</f>
        <v>13362.599999999999</v>
      </c>
      <c r="G604" s="141">
        <f t="shared" ref="G604:H604" si="209">G605+G614</f>
        <v>10695.8</v>
      </c>
      <c r="H604" s="141">
        <f t="shared" si="209"/>
        <v>10695.8</v>
      </c>
    </row>
    <row r="605" spans="1:8" ht="15.75" outlineLevel="2" x14ac:dyDescent="0.2">
      <c r="A605" s="24" t="s">
        <v>210</v>
      </c>
      <c r="B605" s="24" t="s">
        <v>140</v>
      </c>
      <c r="C605" s="24" t="s">
        <v>41</v>
      </c>
      <c r="D605" s="24"/>
      <c r="E605" s="54" t="s">
        <v>300</v>
      </c>
      <c r="F605" s="141">
        <f t="shared" ref="F605:H606" si="210">F606</f>
        <v>13303.8</v>
      </c>
      <c r="G605" s="141">
        <f t="shared" si="210"/>
        <v>10637</v>
      </c>
      <c r="H605" s="141">
        <f t="shared" si="210"/>
        <v>10637</v>
      </c>
    </row>
    <row r="606" spans="1:8" ht="15.75" outlineLevel="3" x14ac:dyDescent="0.2">
      <c r="A606" s="24" t="s">
        <v>210</v>
      </c>
      <c r="B606" s="24" t="s">
        <v>140</v>
      </c>
      <c r="C606" s="24" t="s">
        <v>42</v>
      </c>
      <c r="D606" s="24"/>
      <c r="E606" s="54" t="s">
        <v>364</v>
      </c>
      <c r="F606" s="141">
        <f t="shared" si="210"/>
        <v>13303.8</v>
      </c>
      <c r="G606" s="141">
        <f t="shared" si="210"/>
        <v>10637</v>
      </c>
      <c r="H606" s="141">
        <f t="shared" si="210"/>
        <v>10637</v>
      </c>
    </row>
    <row r="607" spans="1:8" ht="15.75" outlineLevel="4" x14ac:dyDescent="0.2">
      <c r="A607" s="24" t="s">
        <v>210</v>
      </c>
      <c r="B607" s="24" t="s">
        <v>140</v>
      </c>
      <c r="C607" s="24" t="s">
        <v>363</v>
      </c>
      <c r="D607" s="24"/>
      <c r="E607" s="54" t="s">
        <v>651</v>
      </c>
      <c r="F607" s="141">
        <f>F608+F610+F612</f>
        <v>13303.8</v>
      </c>
      <c r="G607" s="141">
        <f t="shared" ref="G607:H607" si="211">G608+G610+G612</f>
        <v>10637</v>
      </c>
      <c r="H607" s="141">
        <f t="shared" si="211"/>
        <v>10637</v>
      </c>
    </row>
    <row r="608" spans="1:8" ht="15.75" outlineLevel="5" x14ac:dyDescent="0.2">
      <c r="A608" s="24" t="s">
        <v>210</v>
      </c>
      <c r="B608" s="24" t="s">
        <v>140</v>
      </c>
      <c r="C608" s="24" t="s">
        <v>358</v>
      </c>
      <c r="D608" s="24"/>
      <c r="E608" s="54" t="s">
        <v>80</v>
      </c>
      <c r="F608" s="141">
        <f>F609</f>
        <v>362.6</v>
      </c>
      <c r="G608" s="141">
        <f>G609</f>
        <v>362.6</v>
      </c>
      <c r="H608" s="141">
        <f>H609</f>
        <v>362.6</v>
      </c>
    </row>
    <row r="609" spans="1:8" ht="15.75" outlineLevel="7" x14ac:dyDescent="0.2">
      <c r="A609" s="22" t="s">
        <v>210</v>
      </c>
      <c r="B609" s="22" t="s">
        <v>140</v>
      </c>
      <c r="C609" s="22" t="s">
        <v>358</v>
      </c>
      <c r="D609" s="22" t="s">
        <v>6</v>
      </c>
      <c r="E609" s="53" t="s">
        <v>7</v>
      </c>
      <c r="F609" s="173">
        <v>362.6</v>
      </c>
      <c r="G609" s="150">
        <v>362.6</v>
      </c>
      <c r="H609" s="150">
        <v>362.6</v>
      </c>
    </row>
    <row r="610" spans="1:8" ht="15.75" outlineLevel="5" x14ac:dyDescent="0.2">
      <c r="A610" s="24" t="s">
        <v>210</v>
      </c>
      <c r="B610" s="24" t="s">
        <v>140</v>
      </c>
      <c r="C610" s="24" t="s">
        <v>359</v>
      </c>
      <c r="D610" s="24"/>
      <c r="E610" s="54" t="s">
        <v>82</v>
      </c>
      <c r="F610" s="141">
        <f>F611</f>
        <v>12666.8</v>
      </c>
      <c r="G610" s="141">
        <f>G611</f>
        <v>10000</v>
      </c>
      <c r="H610" s="141">
        <f>H611</f>
        <v>10000</v>
      </c>
    </row>
    <row r="611" spans="1:8" ht="15.75" outlineLevel="7" x14ac:dyDescent="0.2">
      <c r="A611" s="22" t="s">
        <v>210</v>
      </c>
      <c r="B611" s="22" t="s">
        <v>140</v>
      </c>
      <c r="C611" s="22" t="s">
        <v>359</v>
      </c>
      <c r="D611" s="22" t="s">
        <v>6</v>
      </c>
      <c r="E611" s="53" t="s">
        <v>7</v>
      </c>
      <c r="F611" s="173">
        <v>12666.8</v>
      </c>
      <c r="G611" s="156">
        <v>10000</v>
      </c>
      <c r="H611" s="156">
        <v>10000</v>
      </c>
    </row>
    <row r="612" spans="1:8" ht="15.75" outlineLevel="5" x14ac:dyDescent="0.2">
      <c r="A612" s="24" t="s">
        <v>210</v>
      </c>
      <c r="B612" s="24" t="s">
        <v>140</v>
      </c>
      <c r="C612" s="24" t="s">
        <v>360</v>
      </c>
      <c r="D612" s="24"/>
      <c r="E612" s="54" t="s">
        <v>81</v>
      </c>
      <c r="F612" s="141">
        <f>F613</f>
        <v>274.39999999999998</v>
      </c>
      <c r="G612" s="141">
        <f>G613</f>
        <v>274.39999999999998</v>
      </c>
      <c r="H612" s="141">
        <f>H613</f>
        <v>274.39999999999998</v>
      </c>
    </row>
    <row r="613" spans="1:8" ht="15.75" outlineLevel="7" x14ac:dyDescent="0.2">
      <c r="A613" s="22" t="s">
        <v>210</v>
      </c>
      <c r="B613" s="22" t="s">
        <v>140</v>
      </c>
      <c r="C613" s="22" t="s">
        <v>360</v>
      </c>
      <c r="D613" s="22" t="s">
        <v>6</v>
      </c>
      <c r="E613" s="53" t="s">
        <v>7</v>
      </c>
      <c r="F613" s="173">
        <v>274.39999999999998</v>
      </c>
      <c r="G613" s="150">
        <v>274.39999999999998</v>
      </c>
      <c r="H613" s="150">
        <v>274.39999999999998</v>
      </c>
    </row>
    <row r="614" spans="1:8" ht="31.5" outlineLevel="7" x14ac:dyDescent="0.2">
      <c r="A614" s="24" t="s">
        <v>210</v>
      </c>
      <c r="B614" s="24" t="s">
        <v>140</v>
      </c>
      <c r="C614" s="24" t="s">
        <v>21</v>
      </c>
      <c r="D614" s="24"/>
      <c r="E614" s="54" t="s">
        <v>303</v>
      </c>
      <c r="F614" s="141">
        <f t="shared" ref="F614:H617" si="212">F615</f>
        <v>58.8</v>
      </c>
      <c r="G614" s="141">
        <f t="shared" si="212"/>
        <v>58.8</v>
      </c>
      <c r="H614" s="141">
        <f t="shared" si="212"/>
        <v>58.8</v>
      </c>
    </row>
    <row r="615" spans="1:8" ht="15.75" outlineLevel="7" x14ac:dyDescent="0.2">
      <c r="A615" s="24" t="s">
        <v>210</v>
      </c>
      <c r="B615" s="24" t="s">
        <v>140</v>
      </c>
      <c r="C615" s="24" t="s">
        <v>365</v>
      </c>
      <c r="D615" s="24"/>
      <c r="E615" s="54" t="s">
        <v>364</v>
      </c>
      <c r="F615" s="141">
        <f t="shared" si="212"/>
        <v>58.8</v>
      </c>
      <c r="G615" s="141">
        <f t="shared" si="212"/>
        <v>58.8</v>
      </c>
      <c r="H615" s="141">
        <f t="shared" si="212"/>
        <v>58.8</v>
      </c>
    </row>
    <row r="616" spans="1:8" ht="31.5" outlineLevel="7" x14ac:dyDescent="0.2">
      <c r="A616" s="24" t="s">
        <v>210</v>
      </c>
      <c r="B616" s="24" t="s">
        <v>140</v>
      </c>
      <c r="C616" s="24" t="s">
        <v>366</v>
      </c>
      <c r="D616" s="24"/>
      <c r="E616" s="54" t="s">
        <v>637</v>
      </c>
      <c r="F616" s="141">
        <f t="shared" si="212"/>
        <v>58.8</v>
      </c>
      <c r="G616" s="141">
        <f t="shared" si="212"/>
        <v>58.8</v>
      </c>
      <c r="H616" s="141">
        <f t="shared" si="212"/>
        <v>58.8</v>
      </c>
    </row>
    <row r="617" spans="1:8" ht="15.75" outlineLevel="7" x14ac:dyDescent="0.2">
      <c r="A617" s="24" t="s">
        <v>210</v>
      </c>
      <c r="B617" s="24" t="s">
        <v>140</v>
      </c>
      <c r="C617" s="24" t="s">
        <v>361</v>
      </c>
      <c r="D617" s="24"/>
      <c r="E617" s="54" t="s">
        <v>30</v>
      </c>
      <c r="F617" s="141">
        <f t="shared" si="212"/>
        <v>58.8</v>
      </c>
      <c r="G617" s="141">
        <f t="shared" si="212"/>
        <v>58.8</v>
      </c>
      <c r="H617" s="141">
        <f t="shared" si="212"/>
        <v>58.8</v>
      </c>
    </row>
    <row r="618" spans="1:8" ht="15.75" outlineLevel="7" x14ac:dyDescent="0.2">
      <c r="A618" s="22" t="s">
        <v>210</v>
      </c>
      <c r="B618" s="22" t="s">
        <v>140</v>
      </c>
      <c r="C618" s="22" t="s">
        <v>361</v>
      </c>
      <c r="D618" s="22" t="s">
        <v>6</v>
      </c>
      <c r="E618" s="53" t="s">
        <v>7</v>
      </c>
      <c r="F618" s="173">
        <v>58.8</v>
      </c>
      <c r="G618" s="150">
        <v>58.8</v>
      </c>
      <c r="H618" s="150">
        <v>58.8</v>
      </c>
    </row>
    <row r="619" spans="1:8" ht="15.75" outlineLevel="7" x14ac:dyDescent="0.2">
      <c r="A619" s="24" t="s">
        <v>210</v>
      </c>
      <c r="B619" s="24" t="s">
        <v>142</v>
      </c>
      <c r="C619" s="22"/>
      <c r="D619" s="22"/>
      <c r="E619" s="155" t="s">
        <v>143</v>
      </c>
      <c r="F619" s="141">
        <f t="shared" ref="F619:H624" si="213">F620</f>
        <v>6.9</v>
      </c>
      <c r="G619" s="141">
        <f t="shared" si="213"/>
        <v>6.9</v>
      </c>
      <c r="H619" s="141">
        <f t="shared" si="213"/>
        <v>6.9</v>
      </c>
    </row>
    <row r="620" spans="1:8" ht="15.75" outlineLevel="7" x14ac:dyDescent="0.2">
      <c r="A620" s="24" t="s">
        <v>210</v>
      </c>
      <c r="B620" s="24" t="s">
        <v>144</v>
      </c>
      <c r="C620" s="24"/>
      <c r="D620" s="24"/>
      <c r="E620" s="54" t="s">
        <v>145</v>
      </c>
      <c r="F620" s="141">
        <f t="shared" si="213"/>
        <v>6.9</v>
      </c>
      <c r="G620" s="141">
        <f t="shared" si="213"/>
        <v>6.9</v>
      </c>
      <c r="H620" s="141">
        <f t="shared" si="213"/>
        <v>6.9</v>
      </c>
    </row>
    <row r="621" spans="1:8" ht="31.5" outlineLevel="7" x14ac:dyDescent="0.2">
      <c r="A621" s="24" t="s">
        <v>210</v>
      </c>
      <c r="B621" s="24" t="s">
        <v>144</v>
      </c>
      <c r="C621" s="24" t="s">
        <v>21</v>
      </c>
      <c r="D621" s="24"/>
      <c r="E621" s="54" t="s">
        <v>303</v>
      </c>
      <c r="F621" s="141">
        <f t="shared" si="213"/>
        <v>6.9</v>
      </c>
      <c r="G621" s="141">
        <f t="shared" si="213"/>
        <v>6.9</v>
      </c>
      <c r="H621" s="141">
        <f t="shared" si="213"/>
        <v>6.9</v>
      </c>
    </row>
    <row r="622" spans="1:8" ht="15.75" outlineLevel="7" x14ac:dyDescent="0.2">
      <c r="A622" s="24" t="s">
        <v>210</v>
      </c>
      <c r="B622" s="24" t="s">
        <v>144</v>
      </c>
      <c r="C622" s="24" t="s">
        <v>365</v>
      </c>
      <c r="D622" s="24"/>
      <c r="E622" s="54" t="s">
        <v>364</v>
      </c>
      <c r="F622" s="141">
        <f t="shared" si="213"/>
        <v>6.9</v>
      </c>
      <c r="G622" s="141">
        <f t="shared" si="213"/>
        <v>6.9</v>
      </c>
      <c r="H622" s="141">
        <f t="shared" si="213"/>
        <v>6.9</v>
      </c>
    </row>
    <row r="623" spans="1:8" ht="31.5" outlineLevel="7" x14ac:dyDescent="0.2">
      <c r="A623" s="24" t="s">
        <v>210</v>
      </c>
      <c r="B623" s="24" t="s">
        <v>144</v>
      </c>
      <c r="C623" s="24" t="s">
        <v>366</v>
      </c>
      <c r="D623" s="24"/>
      <c r="E623" s="54" t="s">
        <v>637</v>
      </c>
      <c r="F623" s="141">
        <f t="shared" si="213"/>
        <v>6.9</v>
      </c>
      <c r="G623" s="141">
        <f t="shared" si="213"/>
        <v>6.9</v>
      </c>
      <c r="H623" s="141">
        <f t="shared" si="213"/>
        <v>6.9</v>
      </c>
    </row>
    <row r="624" spans="1:8" ht="15.75" outlineLevel="7" x14ac:dyDescent="0.2">
      <c r="A624" s="24" t="s">
        <v>210</v>
      </c>
      <c r="B624" s="24" t="s">
        <v>144</v>
      </c>
      <c r="C624" s="24" t="s">
        <v>361</v>
      </c>
      <c r="D624" s="24"/>
      <c r="E624" s="54" t="s">
        <v>30</v>
      </c>
      <c r="F624" s="141">
        <f t="shared" si="213"/>
        <v>6.9</v>
      </c>
      <c r="G624" s="141">
        <f t="shared" si="213"/>
        <v>6.9</v>
      </c>
      <c r="H624" s="141">
        <f t="shared" si="213"/>
        <v>6.9</v>
      </c>
    </row>
    <row r="625" spans="1:8" ht="15.75" outlineLevel="7" x14ac:dyDescent="0.2">
      <c r="A625" s="22" t="s">
        <v>210</v>
      </c>
      <c r="B625" s="22" t="s">
        <v>144</v>
      </c>
      <c r="C625" s="22" t="s">
        <v>361</v>
      </c>
      <c r="D625" s="22" t="s">
        <v>6</v>
      </c>
      <c r="E625" s="53" t="s">
        <v>7</v>
      </c>
      <c r="F625" s="150">
        <v>6.9</v>
      </c>
      <c r="G625" s="156">
        <v>6.9</v>
      </c>
      <c r="H625" s="156">
        <v>6.9</v>
      </c>
    </row>
    <row r="626" spans="1:8" ht="15.75" outlineLevel="7" x14ac:dyDescent="0.2">
      <c r="A626" s="24" t="s">
        <v>210</v>
      </c>
      <c r="B626" s="24" t="s">
        <v>195</v>
      </c>
      <c r="C626" s="22"/>
      <c r="D626" s="22"/>
      <c r="E626" s="155" t="s">
        <v>196</v>
      </c>
      <c r="F626" s="141">
        <f t="shared" ref="F626:H631" si="214">F627</f>
        <v>5000</v>
      </c>
      <c r="G626" s="141">
        <f t="shared" si="214"/>
        <v>5000</v>
      </c>
      <c r="H626" s="141">
        <f t="shared" si="214"/>
        <v>5000</v>
      </c>
    </row>
    <row r="627" spans="1:8" ht="15.75" outlineLevel="7" x14ac:dyDescent="0.2">
      <c r="A627" s="24" t="s">
        <v>210</v>
      </c>
      <c r="B627" s="24" t="s">
        <v>199</v>
      </c>
      <c r="C627" s="24"/>
      <c r="D627" s="24"/>
      <c r="E627" s="54" t="s">
        <v>200</v>
      </c>
      <c r="F627" s="141">
        <f t="shared" si="214"/>
        <v>5000</v>
      </c>
      <c r="G627" s="141">
        <f t="shared" si="214"/>
        <v>5000</v>
      </c>
      <c r="H627" s="141">
        <f t="shared" si="214"/>
        <v>5000</v>
      </c>
    </row>
    <row r="628" spans="1:8" ht="31.5" outlineLevel="2" x14ac:dyDescent="0.2">
      <c r="A628" s="24" t="s">
        <v>210</v>
      </c>
      <c r="B628" s="24" t="s">
        <v>199</v>
      </c>
      <c r="C628" s="24" t="s">
        <v>20</v>
      </c>
      <c r="D628" s="24"/>
      <c r="E628" s="54" t="s">
        <v>309</v>
      </c>
      <c r="F628" s="141">
        <f t="shared" si="214"/>
        <v>5000</v>
      </c>
      <c r="G628" s="141">
        <f t="shared" si="214"/>
        <v>5000</v>
      </c>
      <c r="H628" s="141">
        <f t="shared" si="214"/>
        <v>5000</v>
      </c>
    </row>
    <row r="629" spans="1:8" ht="15.75" outlineLevel="3" x14ac:dyDescent="0.2">
      <c r="A629" s="24" t="s">
        <v>210</v>
      </c>
      <c r="B629" s="24" t="s">
        <v>199</v>
      </c>
      <c r="C629" s="24" t="s">
        <v>76</v>
      </c>
      <c r="D629" s="24"/>
      <c r="E629" s="51" t="s">
        <v>364</v>
      </c>
      <c r="F629" s="141">
        <f t="shared" si="214"/>
        <v>5000</v>
      </c>
      <c r="G629" s="141">
        <f t="shared" si="214"/>
        <v>5000</v>
      </c>
      <c r="H629" s="141">
        <f t="shared" si="214"/>
        <v>5000</v>
      </c>
    </row>
    <row r="630" spans="1:8" ht="15.75" outlineLevel="4" x14ac:dyDescent="0.2">
      <c r="A630" s="24" t="s">
        <v>210</v>
      </c>
      <c r="B630" s="24" t="s">
        <v>199</v>
      </c>
      <c r="C630" s="24" t="s">
        <v>368</v>
      </c>
      <c r="D630" s="24"/>
      <c r="E630" s="54" t="s">
        <v>657</v>
      </c>
      <c r="F630" s="141">
        <f t="shared" si="214"/>
        <v>5000</v>
      </c>
      <c r="G630" s="141">
        <f t="shared" si="214"/>
        <v>5000</v>
      </c>
      <c r="H630" s="141">
        <f t="shared" si="214"/>
        <v>5000</v>
      </c>
    </row>
    <row r="631" spans="1:8" ht="31.5" outlineLevel="5" x14ac:dyDescent="0.2">
      <c r="A631" s="24" t="s">
        <v>210</v>
      </c>
      <c r="B631" s="24" t="s">
        <v>199</v>
      </c>
      <c r="C631" s="24" t="s">
        <v>367</v>
      </c>
      <c r="D631" s="24"/>
      <c r="E631" s="54" t="s">
        <v>313</v>
      </c>
      <c r="F631" s="141">
        <f t="shared" si="214"/>
        <v>5000</v>
      </c>
      <c r="G631" s="141">
        <f t="shared" si="214"/>
        <v>5000</v>
      </c>
      <c r="H631" s="141">
        <f t="shared" si="214"/>
        <v>5000</v>
      </c>
    </row>
    <row r="632" spans="1:8" ht="15.75" outlineLevel="7" x14ac:dyDescent="0.2">
      <c r="A632" s="22" t="s">
        <v>210</v>
      </c>
      <c r="B632" s="22" t="s">
        <v>199</v>
      </c>
      <c r="C632" s="22" t="s">
        <v>367</v>
      </c>
      <c r="D632" s="22" t="s">
        <v>17</v>
      </c>
      <c r="E632" s="53" t="s">
        <v>18</v>
      </c>
      <c r="F632" s="150">
        <v>5000</v>
      </c>
      <c r="G632" s="150">
        <v>5000</v>
      </c>
      <c r="H632" s="150">
        <v>5000</v>
      </c>
    </row>
    <row r="633" spans="1:8" ht="15.75" outlineLevel="7" x14ac:dyDescent="0.2">
      <c r="A633" s="22"/>
      <c r="B633" s="22"/>
      <c r="C633" s="22"/>
      <c r="D633" s="22"/>
      <c r="E633" s="53"/>
      <c r="F633" s="150"/>
      <c r="G633" s="150"/>
      <c r="H633" s="150"/>
    </row>
    <row r="634" spans="1:8" ht="15.75" x14ac:dyDescent="0.2">
      <c r="A634" s="24" t="s">
        <v>211</v>
      </c>
      <c r="B634" s="24"/>
      <c r="C634" s="24"/>
      <c r="D634" s="24"/>
      <c r="E634" s="54" t="s">
        <v>314</v>
      </c>
      <c r="F634" s="141">
        <f>F635+F642+F767+F780</f>
        <v>2237291.37</v>
      </c>
      <c r="G634" s="141">
        <f t="shared" ref="G634:H634" si="215">G635+G642+G767+G780</f>
        <v>2238286.5789000001</v>
      </c>
      <c r="H634" s="141">
        <f t="shared" si="215"/>
        <v>2228382.3788999999</v>
      </c>
    </row>
    <row r="635" spans="1:8" ht="15.75" x14ac:dyDescent="0.2">
      <c r="A635" s="24" t="s">
        <v>211</v>
      </c>
      <c r="B635" s="24" t="s">
        <v>136</v>
      </c>
      <c r="C635" s="24"/>
      <c r="D635" s="24"/>
      <c r="E635" s="155" t="s">
        <v>137</v>
      </c>
      <c r="F635" s="141">
        <f t="shared" ref="F635:H640" si="216">F636</f>
        <v>29.4</v>
      </c>
      <c r="G635" s="141">
        <f t="shared" si="216"/>
        <v>29.4</v>
      </c>
      <c r="H635" s="141">
        <f t="shared" si="216"/>
        <v>29.4</v>
      </c>
    </row>
    <row r="636" spans="1:8" ht="15.75" outlineLevel="1" x14ac:dyDescent="0.2">
      <c r="A636" s="24" t="s">
        <v>211</v>
      </c>
      <c r="B636" s="24" t="s">
        <v>140</v>
      </c>
      <c r="C636" s="24"/>
      <c r="D636" s="24"/>
      <c r="E636" s="54" t="s">
        <v>141</v>
      </c>
      <c r="F636" s="141">
        <f t="shared" si="216"/>
        <v>29.4</v>
      </c>
      <c r="G636" s="141">
        <f t="shared" si="216"/>
        <v>29.4</v>
      </c>
      <c r="H636" s="141">
        <f t="shared" si="216"/>
        <v>29.4</v>
      </c>
    </row>
    <row r="637" spans="1:8" ht="31.5" outlineLevel="2" x14ac:dyDescent="0.2">
      <c r="A637" s="24" t="s">
        <v>211</v>
      </c>
      <c r="B637" s="24" t="s">
        <v>140</v>
      </c>
      <c r="C637" s="24" t="s">
        <v>21</v>
      </c>
      <c r="D637" s="24"/>
      <c r="E637" s="54" t="s">
        <v>303</v>
      </c>
      <c r="F637" s="141">
        <f t="shared" si="216"/>
        <v>29.4</v>
      </c>
      <c r="G637" s="141">
        <f t="shared" si="216"/>
        <v>29.4</v>
      </c>
      <c r="H637" s="141">
        <f t="shared" si="216"/>
        <v>29.4</v>
      </c>
    </row>
    <row r="638" spans="1:8" s="153" customFormat="1" ht="15.75" outlineLevel="3" x14ac:dyDescent="0.2">
      <c r="A638" s="24" t="s">
        <v>211</v>
      </c>
      <c r="B638" s="24" t="s">
        <v>140</v>
      </c>
      <c r="C638" s="24" t="s">
        <v>365</v>
      </c>
      <c r="D638" s="24"/>
      <c r="E638" s="54" t="s">
        <v>364</v>
      </c>
      <c r="F638" s="141">
        <f t="shared" si="216"/>
        <v>29.4</v>
      </c>
      <c r="G638" s="141">
        <f t="shared" si="216"/>
        <v>29.4</v>
      </c>
      <c r="H638" s="141">
        <f t="shared" si="216"/>
        <v>29.4</v>
      </c>
    </row>
    <row r="639" spans="1:8" s="153" customFormat="1" ht="31.5" outlineLevel="4" x14ac:dyDescent="0.2">
      <c r="A639" s="24" t="s">
        <v>211</v>
      </c>
      <c r="B639" s="24" t="s">
        <v>140</v>
      </c>
      <c r="C639" s="24" t="s">
        <v>366</v>
      </c>
      <c r="D639" s="24"/>
      <c r="E639" s="54" t="s">
        <v>637</v>
      </c>
      <c r="F639" s="141">
        <f t="shared" si="216"/>
        <v>29.4</v>
      </c>
      <c r="G639" s="141">
        <f t="shared" si="216"/>
        <v>29.4</v>
      </c>
      <c r="H639" s="141">
        <f t="shared" si="216"/>
        <v>29.4</v>
      </c>
    </row>
    <row r="640" spans="1:8" ht="15.75" outlineLevel="5" x14ac:dyDescent="0.2">
      <c r="A640" s="24" t="s">
        <v>211</v>
      </c>
      <c r="B640" s="24" t="s">
        <v>140</v>
      </c>
      <c r="C640" s="24" t="s">
        <v>361</v>
      </c>
      <c r="D640" s="24"/>
      <c r="E640" s="54" t="s">
        <v>30</v>
      </c>
      <c r="F640" s="141">
        <f t="shared" si="216"/>
        <v>29.4</v>
      </c>
      <c r="G640" s="141">
        <f t="shared" si="216"/>
        <v>29.4</v>
      </c>
      <c r="H640" s="141">
        <f t="shared" si="216"/>
        <v>29.4</v>
      </c>
    </row>
    <row r="641" spans="1:8" ht="15.75" outlineLevel="7" x14ac:dyDescent="0.2">
      <c r="A641" s="22" t="s">
        <v>211</v>
      </c>
      <c r="B641" s="22" t="s">
        <v>140</v>
      </c>
      <c r="C641" s="22" t="s">
        <v>361</v>
      </c>
      <c r="D641" s="22" t="s">
        <v>6</v>
      </c>
      <c r="E641" s="53" t="s">
        <v>7</v>
      </c>
      <c r="F641" s="173">
        <v>29.4</v>
      </c>
      <c r="G641" s="150">
        <v>29.4</v>
      </c>
      <c r="H641" s="150">
        <v>29.4</v>
      </c>
    </row>
    <row r="642" spans="1:8" ht="15.75" outlineLevel="7" x14ac:dyDescent="0.2">
      <c r="A642" s="24" t="s">
        <v>211</v>
      </c>
      <c r="B642" s="24" t="s">
        <v>142</v>
      </c>
      <c r="C642" s="22"/>
      <c r="D642" s="22"/>
      <c r="E642" s="155" t="s">
        <v>143</v>
      </c>
      <c r="F642" s="141">
        <f>F643+F664+F706+F720+F726</f>
        <v>2217768.7000000002</v>
      </c>
      <c r="G642" s="141">
        <f t="shared" ref="G642:H642" si="217">G643+G664+G706+G720+G726</f>
        <v>2219347.8089000001</v>
      </c>
      <c r="H642" s="141">
        <f t="shared" si="217"/>
        <v>2209222.8089000001</v>
      </c>
    </row>
    <row r="643" spans="1:8" ht="15.75" outlineLevel="1" x14ac:dyDescent="0.2">
      <c r="A643" s="24" t="s">
        <v>211</v>
      </c>
      <c r="B643" s="24" t="s">
        <v>212</v>
      </c>
      <c r="C643" s="24"/>
      <c r="D643" s="24"/>
      <c r="E643" s="54" t="s">
        <v>213</v>
      </c>
      <c r="F643" s="141">
        <f>F644+F659</f>
        <v>781328.00000000012</v>
      </c>
      <c r="G643" s="141">
        <f t="shared" ref="G643:H643" si="218">G644+G659</f>
        <v>773150.20000000007</v>
      </c>
      <c r="H643" s="141">
        <f t="shared" si="218"/>
        <v>767216.20000000007</v>
      </c>
    </row>
    <row r="644" spans="1:8" ht="15.75" outlineLevel="2" x14ac:dyDescent="0.2">
      <c r="A644" s="24" t="s">
        <v>211</v>
      </c>
      <c r="B644" s="24" t="s">
        <v>212</v>
      </c>
      <c r="C644" s="24" t="s">
        <v>66</v>
      </c>
      <c r="D644" s="24"/>
      <c r="E644" s="54" t="s">
        <v>296</v>
      </c>
      <c r="F644" s="141">
        <f>F645</f>
        <v>780348.00000000012</v>
      </c>
      <c r="G644" s="141">
        <f t="shared" ref="G644:H644" si="219">G645</f>
        <v>772170.20000000007</v>
      </c>
      <c r="H644" s="141">
        <f t="shared" si="219"/>
        <v>766236.20000000007</v>
      </c>
    </row>
    <row r="645" spans="1:8" ht="15.75" outlineLevel="3" x14ac:dyDescent="0.2">
      <c r="A645" s="24" t="s">
        <v>211</v>
      </c>
      <c r="B645" s="24" t="s">
        <v>212</v>
      </c>
      <c r="C645" s="24" t="s">
        <v>382</v>
      </c>
      <c r="D645" s="24"/>
      <c r="E645" s="54" t="s">
        <v>364</v>
      </c>
      <c r="F645" s="141">
        <f>F646+F651</f>
        <v>780348.00000000012</v>
      </c>
      <c r="G645" s="141">
        <f t="shared" ref="G645:H645" si="220">G646+G651</f>
        <v>772170.20000000007</v>
      </c>
      <c r="H645" s="141">
        <f t="shared" si="220"/>
        <v>766236.20000000007</v>
      </c>
    </row>
    <row r="646" spans="1:8" s="153" customFormat="1" ht="15.75" outlineLevel="4" x14ac:dyDescent="0.2">
      <c r="A646" s="24" t="s">
        <v>211</v>
      </c>
      <c r="B646" s="24" t="s">
        <v>212</v>
      </c>
      <c r="C646" s="24" t="s">
        <v>384</v>
      </c>
      <c r="D646" s="24"/>
      <c r="E646" s="54" t="s">
        <v>636</v>
      </c>
      <c r="F646" s="141">
        <f>F647+F649</f>
        <v>3147</v>
      </c>
      <c r="G646" s="141">
        <f t="shared" ref="G646:H646" si="221">G647+G649</f>
        <v>3147</v>
      </c>
      <c r="H646" s="141">
        <f t="shared" si="221"/>
        <v>3147</v>
      </c>
    </row>
    <row r="647" spans="1:8" s="153" customFormat="1" ht="15.75" outlineLevel="7" x14ac:dyDescent="0.2">
      <c r="A647" s="24" t="s">
        <v>211</v>
      </c>
      <c r="B647" s="24" t="s">
        <v>212</v>
      </c>
      <c r="C647" s="22" t="s">
        <v>385</v>
      </c>
      <c r="D647" s="24"/>
      <c r="E647" s="54" t="s">
        <v>120</v>
      </c>
      <c r="F647" s="141">
        <f>F648</f>
        <v>147</v>
      </c>
      <c r="G647" s="141">
        <f>G648</f>
        <v>147</v>
      </c>
      <c r="H647" s="141">
        <f>H648</f>
        <v>147</v>
      </c>
    </row>
    <row r="648" spans="1:8" ht="15.75" outlineLevel="7" x14ac:dyDescent="0.2">
      <c r="A648" s="22" t="s">
        <v>211</v>
      </c>
      <c r="B648" s="22" t="s">
        <v>212</v>
      </c>
      <c r="C648" s="22" t="s">
        <v>385</v>
      </c>
      <c r="D648" s="22" t="s">
        <v>28</v>
      </c>
      <c r="E648" s="182" t="s">
        <v>121</v>
      </c>
      <c r="F648" s="150">
        <v>147</v>
      </c>
      <c r="G648" s="150">
        <v>147</v>
      </c>
      <c r="H648" s="150">
        <v>147</v>
      </c>
    </row>
    <row r="649" spans="1:8" ht="31.5" outlineLevel="7" x14ac:dyDescent="0.2">
      <c r="A649" s="159" t="s">
        <v>211</v>
      </c>
      <c r="B649" s="159" t="s">
        <v>212</v>
      </c>
      <c r="C649" s="17" t="s">
        <v>387</v>
      </c>
      <c r="D649" s="159"/>
      <c r="E649" s="52" t="s">
        <v>227</v>
      </c>
      <c r="F649" s="141">
        <f>F650</f>
        <v>3000</v>
      </c>
      <c r="G649" s="141">
        <f>G650</f>
        <v>3000</v>
      </c>
      <c r="H649" s="141">
        <f>H650</f>
        <v>3000</v>
      </c>
    </row>
    <row r="650" spans="1:8" ht="15.75" outlineLevel="7" x14ac:dyDescent="0.2">
      <c r="A650" s="17" t="s">
        <v>211</v>
      </c>
      <c r="B650" s="17" t="s">
        <v>212</v>
      </c>
      <c r="C650" s="17" t="s">
        <v>387</v>
      </c>
      <c r="D650" s="17" t="s">
        <v>28</v>
      </c>
      <c r="E650" s="19" t="s">
        <v>29</v>
      </c>
      <c r="F650" s="150">
        <v>3000</v>
      </c>
      <c r="G650" s="150">
        <v>3000</v>
      </c>
      <c r="H650" s="150">
        <v>3000</v>
      </c>
    </row>
    <row r="651" spans="1:8" ht="31.5" outlineLevel="4" x14ac:dyDescent="0.2">
      <c r="A651" s="24" t="s">
        <v>211</v>
      </c>
      <c r="B651" s="24" t="s">
        <v>212</v>
      </c>
      <c r="C651" s="24" t="s">
        <v>394</v>
      </c>
      <c r="D651" s="24"/>
      <c r="E651" s="54" t="s">
        <v>637</v>
      </c>
      <c r="F651" s="141">
        <f>F652+F654+F656</f>
        <v>777201.00000000012</v>
      </c>
      <c r="G651" s="141">
        <f t="shared" ref="G651:H651" si="222">G652+G654+G656</f>
        <v>769023.20000000007</v>
      </c>
      <c r="H651" s="141">
        <f t="shared" si="222"/>
        <v>763089.20000000007</v>
      </c>
    </row>
    <row r="652" spans="1:8" s="153" customFormat="1" ht="15.75" outlineLevel="5" x14ac:dyDescent="0.2">
      <c r="A652" s="24" t="s">
        <v>211</v>
      </c>
      <c r="B652" s="24" t="s">
        <v>212</v>
      </c>
      <c r="C652" s="24" t="s">
        <v>396</v>
      </c>
      <c r="D652" s="24"/>
      <c r="E652" s="54" t="s">
        <v>83</v>
      </c>
      <c r="F652" s="141">
        <f>F653</f>
        <v>145683.6</v>
      </c>
      <c r="G652" s="141">
        <f>G653</f>
        <v>145683.6</v>
      </c>
      <c r="H652" s="141">
        <f>H653</f>
        <v>145683.6</v>
      </c>
    </row>
    <row r="653" spans="1:8" ht="15.75" outlineLevel="7" x14ac:dyDescent="0.2">
      <c r="A653" s="22" t="s">
        <v>211</v>
      </c>
      <c r="B653" s="22" t="s">
        <v>212</v>
      </c>
      <c r="C653" s="22" t="s">
        <v>396</v>
      </c>
      <c r="D653" s="22" t="s">
        <v>28</v>
      </c>
      <c r="E653" s="53" t="s">
        <v>29</v>
      </c>
      <c r="F653" s="150">
        <v>145683.6</v>
      </c>
      <c r="G653" s="150">
        <v>145683.6</v>
      </c>
      <c r="H653" s="150">
        <v>145683.6</v>
      </c>
    </row>
    <row r="654" spans="1:8" ht="31.5" outlineLevel="5" x14ac:dyDescent="0.2">
      <c r="A654" s="24" t="s">
        <v>211</v>
      </c>
      <c r="B654" s="24" t="s">
        <v>212</v>
      </c>
      <c r="C654" s="24" t="s">
        <v>400</v>
      </c>
      <c r="D654" s="24"/>
      <c r="E654" s="54" t="s">
        <v>84</v>
      </c>
      <c r="F654" s="141">
        <f>F655</f>
        <v>6287.7</v>
      </c>
      <c r="G654" s="141">
        <f>G655</f>
        <v>6287.7</v>
      </c>
      <c r="H654" s="141">
        <f>H655</f>
        <v>6287.7</v>
      </c>
    </row>
    <row r="655" spans="1:8" ht="15.75" outlineLevel="7" x14ac:dyDescent="0.2">
      <c r="A655" s="22" t="s">
        <v>211</v>
      </c>
      <c r="B655" s="22" t="s">
        <v>212</v>
      </c>
      <c r="C655" s="22" t="s">
        <v>400</v>
      </c>
      <c r="D655" s="22" t="s">
        <v>28</v>
      </c>
      <c r="E655" s="53" t="s">
        <v>29</v>
      </c>
      <c r="F655" s="150">
        <v>6287.7</v>
      </c>
      <c r="G655" s="150">
        <v>6287.7</v>
      </c>
      <c r="H655" s="150">
        <v>6287.7</v>
      </c>
    </row>
    <row r="656" spans="1:8" ht="15.75" outlineLevel="7" x14ac:dyDescent="0.2">
      <c r="A656" s="24" t="s">
        <v>211</v>
      </c>
      <c r="B656" s="24" t="s">
        <v>212</v>
      </c>
      <c r="C656" s="24" t="s">
        <v>401</v>
      </c>
      <c r="D656" s="24"/>
      <c r="E656" s="54" t="s">
        <v>262</v>
      </c>
      <c r="F656" s="141">
        <f>F657+F658</f>
        <v>625229.70000000007</v>
      </c>
      <c r="G656" s="141">
        <f t="shared" ref="G656:H656" si="223">G657+G658</f>
        <v>617051.9</v>
      </c>
      <c r="H656" s="141">
        <f t="shared" si="223"/>
        <v>611117.9</v>
      </c>
    </row>
    <row r="657" spans="1:8" ht="15.75" outlineLevel="7" x14ac:dyDescent="0.2">
      <c r="A657" s="22" t="s">
        <v>211</v>
      </c>
      <c r="B657" s="22" t="s">
        <v>212</v>
      </c>
      <c r="C657" s="22" t="s">
        <v>401</v>
      </c>
      <c r="D657" s="22" t="s">
        <v>28</v>
      </c>
      <c r="E657" s="53" t="s">
        <v>29</v>
      </c>
      <c r="F657" s="150">
        <f>574024.3+14951+6404.9</f>
        <v>595380.20000000007</v>
      </c>
      <c r="G657" s="150">
        <f>565491.4+15255.6+6223.9</f>
        <v>586970.9</v>
      </c>
      <c r="H657" s="150">
        <f>559313.3+15566.4+6157.2</f>
        <v>581036.9</v>
      </c>
    </row>
    <row r="658" spans="1:8" ht="15.75" outlineLevel="7" x14ac:dyDescent="0.2">
      <c r="A658" s="22" t="s">
        <v>211</v>
      </c>
      <c r="B658" s="22" t="s">
        <v>212</v>
      </c>
      <c r="C658" s="22" t="s">
        <v>401</v>
      </c>
      <c r="D658" s="14" t="s">
        <v>13</v>
      </c>
      <c r="E658" s="19" t="s">
        <v>14</v>
      </c>
      <c r="F658" s="12">
        <v>29849.5</v>
      </c>
      <c r="G658" s="12">
        <v>30081</v>
      </c>
      <c r="H658" s="11">
        <v>30081</v>
      </c>
    </row>
    <row r="659" spans="1:8" ht="31.5" outlineLevel="7" x14ac:dyDescent="0.2">
      <c r="A659" s="24" t="s">
        <v>211</v>
      </c>
      <c r="B659" s="24" t="s">
        <v>212</v>
      </c>
      <c r="C659" s="159" t="s">
        <v>24</v>
      </c>
      <c r="D659" s="159" t="s">
        <v>127</v>
      </c>
      <c r="E659" s="52" t="s">
        <v>298</v>
      </c>
      <c r="F659" s="141">
        <f t="shared" ref="F659:H662" si="224">F660</f>
        <v>980</v>
      </c>
      <c r="G659" s="141">
        <f t="shared" si="224"/>
        <v>980</v>
      </c>
      <c r="H659" s="141">
        <f t="shared" si="224"/>
        <v>980</v>
      </c>
    </row>
    <row r="660" spans="1:8" s="153" customFormat="1" ht="15.75" outlineLevel="7" x14ac:dyDescent="0.2">
      <c r="A660" s="24" t="s">
        <v>211</v>
      </c>
      <c r="B660" s="24" t="s">
        <v>212</v>
      </c>
      <c r="C660" s="180" t="s">
        <v>438</v>
      </c>
      <c r="D660" s="159" t="s">
        <v>127</v>
      </c>
      <c r="E660" s="52" t="s">
        <v>364</v>
      </c>
      <c r="F660" s="141">
        <f t="shared" si="224"/>
        <v>980</v>
      </c>
      <c r="G660" s="141">
        <f t="shared" si="224"/>
        <v>980</v>
      </c>
      <c r="H660" s="141">
        <f t="shared" si="224"/>
        <v>980</v>
      </c>
    </row>
    <row r="661" spans="1:8" s="153" customFormat="1" ht="15.75" outlineLevel="7" x14ac:dyDescent="0.2">
      <c r="A661" s="24" t="s">
        <v>211</v>
      </c>
      <c r="B661" s="24" t="s">
        <v>212</v>
      </c>
      <c r="C661" s="180" t="s">
        <v>451</v>
      </c>
      <c r="D661" s="159"/>
      <c r="E661" s="52" t="s">
        <v>647</v>
      </c>
      <c r="F661" s="141">
        <f t="shared" si="224"/>
        <v>980</v>
      </c>
      <c r="G661" s="141">
        <f t="shared" si="224"/>
        <v>980</v>
      </c>
      <c r="H661" s="141">
        <f t="shared" si="224"/>
        <v>980</v>
      </c>
    </row>
    <row r="662" spans="1:8" s="153" customFormat="1" ht="15.75" outlineLevel="7" x14ac:dyDescent="0.2">
      <c r="A662" s="24" t="s">
        <v>211</v>
      </c>
      <c r="B662" s="24" t="s">
        <v>212</v>
      </c>
      <c r="C662" s="180" t="s">
        <v>458</v>
      </c>
      <c r="D662" s="159"/>
      <c r="E662" s="178" t="s">
        <v>230</v>
      </c>
      <c r="F662" s="141">
        <f t="shared" si="224"/>
        <v>980</v>
      </c>
      <c r="G662" s="141">
        <f t="shared" si="224"/>
        <v>980</v>
      </c>
      <c r="H662" s="141">
        <f t="shared" si="224"/>
        <v>980</v>
      </c>
    </row>
    <row r="663" spans="1:8" ht="15.75" outlineLevel="7" x14ac:dyDescent="0.2">
      <c r="A663" s="22" t="s">
        <v>211</v>
      </c>
      <c r="B663" s="22" t="s">
        <v>212</v>
      </c>
      <c r="C663" s="181" t="s">
        <v>458</v>
      </c>
      <c r="D663" s="22" t="s">
        <v>28</v>
      </c>
      <c r="E663" s="53" t="s">
        <v>29</v>
      </c>
      <c r="F663" s="150">
        <v>980</v>
      </c>
      <c r="G663" s="150">
        <v>980</v>
      </c>
      <c r="H663" s="150">
        <v>980</v>
      </c>
    </row>
    <row r="664" spans="1:8" ht="15.75" outlineLevel="1" x14ac:dyDescent="0.2">
      <c r="A664" s="24" t="s">
        <v>211</v>
      </c>
      <c r="B664" s="24" t="s">
        <v>186</v>
      </c>
      <c r="C664" s="24"/>
      <c r="D664" s="24"/>
      <c r="E664" s="54" t="s">
        <v>214</v>
      </c>
      <c r="F664" s="141">
        <f>F665+F701</f>
        <v>1249562.8</v>
      </c>
      <c r="G664" s="141">
        <f t="shared" ref="G664:H664" si="225">G665+G701</f>
        <v>1259318.0089</v>
      </c>
      <c r="H664" s="141">
        <f t="shared" si="225"/>
        <v>1255127.0089</v>
      </c>
    </row>
    <row r="665" spans="1:8" ht="15.75" outlineLevel="2" x14ac:dyDescent="0.2">
      <c r="A665" s="159" t="s">
        <v>211</v>
      </c>
      <c r="B665" s="180" t="s">
        <v>186</v>
      </c>
      <c r="C665" s="24" t="s">
        <v>66</v>
      </c>
      <c r="D665" s="24"/>
      <c r="E665" s="54" t="s">
        <v>296</v>
      </c>
      <c r="F665" s="141">
        <f>F666+F674+F680</f>
        <v>1248562.8</v>
      </c>
      <c r="G665" s="141">
        <f t="shared" ref="G665:H665" si="226">G666+G674+G680</f>
        <v>1258318.0089</v>
      </c>
      <c r="H665" s="141">
        <f t="shared" si="226"/>
        <v>1254127.0089</v>
      </c>
    </row>
    <row r="666" spans="1:8" ht="15.75" outlineLevel="7" x14ac:dyDescent="0.2">
      <c r="A666" s="24" t="s">
        <v>211</v>
      </c>
      <c r="B666" s="24" t="s">
        <v>186</v>
      </c>
      <c r="C666" s="24" t="s">
        <v>67</v>
      </c>
      <c r="D666" s="22"/>
      <c r="E666" s="54" t="s">
        <v>369</v>
      </c>
      <c r="F666" s="150">
        <f>F667</f>
        <v>104752.1</v>
      </c>
      <c r="G666" s="150">
        <f t="shared" ref="G666:H666" si="227">G667</f>
        <v>105210.59999999999</v>
      </c>
      <c r="H666" s="150">
        <f t="shared" si="227"/>
        <v>105233.20000000001</v>
      </c>
    </row>
    <row r="667" spans="1:8" ht="15.75" outlineLevel="7" x14ac:dyDescent="0.2">
      <c r="A667" s="24" t="s">
        <v>211</v>
      </c>
      <c r="B667" s="24" t="s">
        <v>186</v>
      </c>
      <c r="C667" s="24" t="s">
        <v>370</v>
      </c>
      <c r="D667" s="22"/>
      <c r="E667" s="54" t="s">
        <v>371</v>
      </c>
      <c r="F667" s="150">
        <f>F668+F670+F672</f>
        <v>104752.1</v>
      </c>
      <c r="G667" s="150">
        <f>G668+G670+G672</f>
        <v>105210.59999999999</v>
      </c>
      <c r="H667" s="150">
        <f>H668+H670+H672</f>
        <v>105233.20000000001</v>
      </c>
    </row>
    <row r="668" spans="1:8" ht="78.75" outlineLevel="7" x14ac:dyDescent="0.2">
      <c r="A668" s="24" t="s">
        <v>211</v>
      </c>
      <c r="B668" s="24" t="s">
        <v>186</v>
      </c>
      <c r="C668" s="24" t="s">
        <v>372</v>
      </c>
      <c r="D668" s="22"/>
      <c r="E668" s="51" t="s">
        <v>639</v>
      </c>
      <c r="F668" s="141">
        <f>F669</f>
        <v>978.9</v>
      </c>
      <c r="G668" s="141">
        <f>G669</f>
        <v>978.9</v>
      </c>
      <c r="H668" s="141">
        <f>H669</f>
        <v>978.9</v>
      </c>
    </row>
    <row r="669" spans="1:8" ht="15.75" outlineLevel="7" x14ac:dyDescent="0.2">
      <c r="A669" s="22" t="s">
        <v>211</v>
      </c>
      <c r="B669" s="22" t="s">
        <v>186</v>
      </c>
      <c r="C669" s="22" t="s">
        <v>372</v>
      </c>
      <c r="D669" s="22" t="s">
        <v>28</v>
      </c>
      <c r="E669" s="19" t="s">
        <v>29</v>
      </c>
      <c r="F669" s="150">
        <v>978.9</v>
      </c>
      <c r="G669" s="150">
        <v>978.9</v>
      </c>
      <c r="H669" s="150">
        <v>978.9</v>
      </c>
    </row>
    <row r="670" spans="1:8" s="153" customFormat="1" ht="31.5" outlineLevel="7" x14ac:dyDescent="0.2">
      <c r="A670" s="24" t="s">
        <v>211</v>
      </c>
      <c r="B670" s="24" t="s">
        <v>186</v>
      </c>
      <c r="C670" s="24" t="s">
        <v>373</v>
      </c>
      <c r="D670" s="24"/>
      <c r="E670" s="54" t="s">
        <v>340</v>
      </c>
      <c r="F670" s="141">
        <f>F671</f>
        <v>1574.7</v>
      </c>
      <c r="G670" s="141">
        <f>G671</f>
        <v>2040.8</v>
      </c>
      <c r="H670" s="141">
        <f>H671</f>
        <v>2065.1999999999998</v>
      </c>
    </row>
    <row r="671" spans="1:8" ht="15.75" outlineLevel="7" x14ac:dyDescent="0.2">
      <c r="A671" s="22" t="s">
        <v>211</v>
      </c>
      <c r="B671" s="22" t="s">
        <v>186</v>
      </c>
      <c r="C671" s="22" t="s">
        <v>373</v>
      </c>
      <c r="D671" s="22" t="s">
        <v>28</v>
      </c>
      <c r="E671" s="53" t="s">
        <v>29</v>
      </c>
      <c r="F671" s="150">
        <v>1574.7</v>
      </c>
      <c r="G671" s="150">
        <v>2040.8</v>
      </c>
      <c r="H671" s="150">
        <v>2065.1999999999998</v>
      </c>
    </row>
    <row r="672" spans="1:8" s="153" customFormat="1" ht="31.5" outlineLevel="7" x14ac:dyDescent="0.2">
      <c r="A672" s="24" t="s">
        <v>211</v>
      </c>
      <c r="B672" s="24" t="s">
        <v>186</v>
      </c>
      <c r="C672" s="24" t="s">
        <v>374</v>
      </c>
      <c r="D672" s="24"/>
      <c r="E672" s="54" t="s">
        <v>263</v>
      </c>
      <c r="F672" s="141">
        <f>F673</f>
        <v>102198.5</v>
      </c>
      <c r="G672" s="141">
        <f>G673</f>
        <v>102190.9</v>
      </c>
      <c r="H672" s="141">
        <f>H673</f>
        <v>102189.1</v>
      </c>
    </row>
    <row r="673" spans="1:8" ht="15.75" outlineLevel="7" x14ac:dyDescent="0.2">
      <c r="A673" s="22" t="s">
        <v>211</v>
      </c>
      <c r="B673" s="22" t="s">
        <v>186</v>
      </c>
      <c r="C673" s="22" t="s">
        <v>374</v>
      </c>
      <c r="D673" s="22" t="s">
        <v>28</v>
      </c>
      <c r="E673" s="53" t="s">
        <v>29</v>
      </c>
      <c r="F673" s="150">
        <v>102198.5</v>
      </c>
      <c r="G673" s="150">
        <v>102190.9</v>
      </c>
      <c r="H673" s="150">
        <v>102189.1</v>
      </c>
    </row>
    <row r="674" spans="1:8" ht="15.75" outlineLevel="2" x14ac:dyDescent="0.2">
      <c r="A674" s="159" t="s">
        <v>211</v>
      </c>
      <c r="B674" s="180" t="s">
        <v>186</v>
      </c>
      <c r="C674" s="24" t="s">
        <v>375</v>
      </c>
      <c r="D674" s="24"/>
      <c r="E674" s="54" t="s">
        <v>376</v>
      </c>
      <c r="F674" s="141"/>
      <c r="G674" s="141">
        <f t="shared" ref="G674:H674" si="228">G675</f>
        <v>8562.2089000000014</v>
      </c>
      <c r="H674" s="141">
        <f t="shared" si="228"/>
        <v>4194.9089000000004</v>
      </c>
    </row>
    <row r="675" spans="1:8" ht="15.75" outlineLevel="2" x14ac:dyDescent="0.2">
      <c r="A675" s="159" t="s">
        <v>211</v>
      </c>
      <c r="B675" s="180" t="s">
        <v>186</v>
      </c>
      <c r="C675" s="24" t="s">
        <v>377</v>
      </c>
      <c r="D675" s="24"/>
      <c r="E675" s="54" t="s">
        <v>378</v>
      </c>
      <c r="F675" s="141"/>
      <c r="G675" s="141">
        <f t="shared" ref="G675:H675" si="229">G676+G678</f>
        <v>8562.2089000000014</v>
      </c>
      <c r="H675" s="141">
        <f t="shared" si="229"/>
        <v>4194.9089000000004</v>
      </c>
    </row>
    <row r="676" spans="1:8" ht="21.75" customHeight="1" outlineLevel="2" x14ac:dyDescent="0.2">
      <c r="A676" s="159" t="s">
        <v>211</v>
      </c>
      <c r="B676" s="180" t="s">
        <v>186</v>
      </c>
      <c r="C676" s="24" t="s">
        <v>379</v>
      </c>
      <c r="D676" s="24"/>
      <c r="E676" s="54" t="s">
        <v>765</v>
      </c>
      <c r="F676" s="141"/>
      <c r="G676" s="141">
        <f t="shared" ref="G676:H676" si="230">G677</f>
        <v>4194.9089000000004</v>
      </c>
      <c r="H676" s="141">
        <f t="shared" si="230"/>
        <v>4194.9089000000004</v>
      </c>
    </row>
    <row r="677" spans="1:8" ht="22.5" customHeight="1" outlineLevel="2" x14ac:dyDescent="0.2">
      <c r="A677" s="17" t="s">
        <v>211</v>
      </c>
      <c r="B677" s="181" t="s">
        <v>186</v>
      </c>
      <c r="C677" s="22" t="s">
        <v>379</v>
      </c>
      <c r="D677" s="22" t="s">
        <v>28</v>
      </c>
      <c r="E677" s="53" t="s">
        <v>29</v>
      </c>
      <c r="F677" s="150"/>
      <c r="G677" s="156">
        <v>4194.9089000000004</v>
      </c>
      <c r="H677" s="156">
        <v>4194.9089000000004</v>
      </c>
    </row>
    <row r="678" spans="1:8" ht="22.5" customHeight="1" outlineLevel="2" x14ac:dyDescent="0.2">
      <c r="A678" s="17" t="s">
        <v>211</v>
      </c>
      <c r="B678" s="181" t="s">
        <v>186</v>
      </c>
      <c r="C678" s="22" t="s">
        <v>379</v>
      </c>
      <c r="D678" s="22"/>
      <c r="E678" s="53" t="s">
        <v>766</v>
      </c>
      <c r="F678" s="141"/>
      <c r="G678" s="141">
        <f t="shared" ref="G678" si="231">G679</f>
        <v>4367.3</v>
      </c>
      <c r="H678" s="141"/>
    </row>
    <row r="679" spans="1:8" ht="22.5" customHeight="1" outlineLevel="2" x14ac:dyDescent="0.2">
      <c r="A679" s="17" t="s">
        <v>211</v>
      </c>
      <c r="B679" s="181" t="s">
        <v>186</v>
      </c>
      <c r="C679" s="22" t="s">
        <v>379</v>
      </c>
      <c r="D679" s="22" t="s">
        <v>28</v>
      </c>
      <c r="E679" s="53" t="s">
        <v>29</v>
      </c>
      <c r="F679" s="150"/>
      <c r="G679" s="156">
        <v>4367.3</v>
      </c>
      <c r="H679" s="156"/>
    </row>
    <row r="680" spans="1:8" s="153" customFormat="1" ht="15.75" outlineLevel="2" x14ac:dyDescent="0.2">
      <c r="A680" s="24" t="s">
        <v>211</v>
      </c>
      <c r="B680" s="24" t="s">
        <v>186</v>
      </c>
      <c r="C680" s="159" t="s">
        <v>382</v>
      </c>
      <c r="D680" s="24"/>
      <c r="E680" s="54" t="s">
        <v>364</v>
      </c>
      <c r="F680" s="141">
        <f>F681+F688</f>
        <v>1143810.7</v>
      </c>
      <c r="G680" s="141">
        <f t="shared" ref="G680:H680" si="232">G681+G688</f>
        <v>1144545.2</v>
      </c>
      <c r="H680" s="141">
        <f t="shared" si="232"/>
        <v>1144698.8999999999</v>
      </c>
    </row>
    <row r="681" spans="1:8" s="153" customFormat="1" ht="15.75" outlineLevel="2" x14ac:dyDescent="0.2">
      <c r="A681" s="24" t="s">
        <v>211</v>
      </c>
      <c r="B681" s="24" t="s">
        <v>186</v>
      </c>
      <c r="C681" s="159" t="s">
        <v>384</v>
      </c>
      <c r="D681" s="24"/>
      <c r="E681" s="54" t="s">
        <v>636</v>
      </c>
      <c r="F681" s="141">
        <f>F682+F684+F686</f>
        <v>2900</v>
      </c>
      <c r="G681" s="141">
        <f t="shared" ref="G681:H681" si="233">G682+G684+G686</f>
        <v>2200</v>
      </c>
      <c r="H681" s="141">
        <f t="shared" si="233"/>
        <v>2200</v>
      </c>
    </row>
    <row r="682" spans="1:8" s="153" customFormat="1" ht="15.75" outlineLevel="2" x14ac:dyDescent="0.2">
      <c r="A682" s="159" t="s">
        <v>211</v>
      </c>
      <c r="B682" s="180" t="s">
        <v>186</v>
      </c>
      <c r="C682" s="159" t="s">
        <v>386</v>
      </c>
      <c r="D682" s="159"/>
      <c r="E682" s="52" t="s">
        <v>244</v>
      </c>
      <c r="F682" s="141">
        <f>F683</f>
        <v>200</v>
      </c>
      <c r="G682" s="141">
        <f t="shared" ref="G682:H682" si="234">G683</f>
        <v>200</v>
      </c>
      <c r="H682" s="141">
        <f t="shared" si="234"/>
        <v>200</v>
      </c>
    </row>
    <row r="683" spans="1:8" ht="15.75" outlineLevel="2" x14ac:dyDescent="0.2">
      <c r="A683" s="17" t="s">
        <v>211</v>
      </c>
      <c r="B683" s="181" t="s">
        <v>186</v>
      </c>
      <c r="C683" s="17" t="s">
        <v>386</v>
      </c>
      <c r="D683" s="17" t="s">
        <v>28</v>
      </c>
      <c r="E683" s="179" t="s">
        <v>29</v>
      </c>
      <c r="F683" s="150">
        <v>200</v>
      </c>
      <c r="G683" s="150">
        <v>200</v>
      </c>
      <c r="H683" s="150">
        <v>200</v>
      </c>
    </row>
    <row r="684" spans="1:8" s="153" customFormat="1" ht="19.5" customHeight="1" outlineLevel="7" x14ac:dyDescent="0.2">
      <c r="A684" s="24" t="s">
        <v>211</v>
      </c>
      <c r="B684" s="24" t="s">
        <v>186</v>
      </c>
      <c r="C684" s="180" t="s">
        <v>393</v>
      </c>
      <c r="D684" s="24"/>
      <c r="E684" s="54" t="s">
        <v>261</v>
      </c>
      <c r="F684" s="141">
        <f>F685</f>
        <v>700</v>
      </c>
      <c r="G684" s="141"/>
      <c r="H684" s="141"/>
    </row>
    <row r="685" spans="1:8" ht="15.75" outlineLevel="7" x14ac:dyDescent="0.2">
      <c r="A685" s="22" t="s">
        <v>211</v>
      </c>
      <c r="B685" s="22" t="s">
        <v>186</v>
      </c>
      <c r="C685" s="181" t="s">
        <v>393</v>
      </c>
      <c r="D685" s="22" t="s">
        <v>28</v>
      </c>
      <c r="E685" s="53" t="s">
        <v>29</v>
      </c>
      <c r="F685" s="150">
        <v>700</v>
      </c>
      <c r="G685" s="150"/>
      <c r="H685" s="150"/>
    </row>
    <row r="686" spans="1:8" ht="31.5" outlineLevel="2" x14ac:dyDescent="0.2">
      <c r="A686" s="161" t="s">
        <v>211</v>
      </c>
      <c r="B686" s="161" t="s">
        <v>186</v>
      </c>
      <c r="C686" s="17" t="s">
        <v>389</v>
      </c>
      <c r="D686" s="159" t="s">
        <v>127</v>
      </c>
      <c r="E686" s="52" t="s">
        <v>325</v>
      </c>
      <c r="F686" s="141">
        <f>F687</f>
        <v>2000</v>
      </c>
      <c r="G686" s="141">
        <f t="shared" ref="G686:H686" si="235">G687</f>
        <v>2000</v>
      </c>
      <c r="H686" s="141">
        <f t="shared" si="235"/>
        <v>2000</v>
      </c>
    </row>
    <row r="687" spans="1:8" ht="15.75" outlineLevel="2" x14ac:dyDescent="0.2">
      <c r="A687" s="162" t="s">
        <v>211</v>
      </c>
      <c r="B687" s="162" t="s">
        <v>186</v>
      </c>
      <c r="C687" s="17" t="s">
        <v>389</v>
      </c>
      <c r="D687" s="17" t="s">
        <v>28</v>
      </c>
      <c r="E687" s="183" t="s">
        <v>29</v>
      </c>
      <c r="F687" s="150">
        <v>2000</v>
      </c>
      <c r="G687" s="150">
        <v>2000</v>
      </c>
      <c r="H687" s="150">
        <v>2000</v>
      </c>
    </row>
    <row r="688" spans="1:8" s="153" customFormat="1" ht="31.5" outlineLevel="4" x14ac:dyDescent="0.2">
      <c r="A688" s="24" t="s">
        <v>211</v>
      </c>
      <c r="B688" s="24" t="s">
        <v>186</v>
      </c>
      <c r="C688" s="24" t="s">
        <v>394</v>
      </c>
      <c r="D688" s="24"/>
      <c r="E688" s="54" t="s">
        <v>637</v>
      </c>
      <c r="F688" s="141">
        <f>F689+F691+F693+F697+F699+F695</f>
        <v>1140910.7</v>
      </c>
      <c r="G688" s="141">
        <f>G689+G691+G693+G697+G699+G695</f>
        <v>1142345.2</v>
      </c>
      <c r="H688" s="141">
        <f>H689+H691+H693+H697+H699+H695</f>
        <v>1142498.8999999999</v>
      </c>
    </row>
    <row r="689" spans="1:8" ht="15.75" outlineLevel="5" x14ac:dyDescent="0.2">
      <c r="A689" s="24" t="s">
        <v>211</v>
      </c>
      <c r="B689" s="24" t="s">
        <v>186</v>
      </c>
      <c r="C689" s="22" t="s">
        <v>397</v>
      </c>
      <c r="D689" s="24"/>
      <c r="E689" s="54" t="s">
        <v>85</v>
      </c>
      <c r="F689" s="141">
        <f>F690</f>
        <v>120972.1</v>
      </c>
      <c r="G689" s="141">
        <f t="shared" ref="G689:H689" si="236">G690</f>
        <v>120961.1</v>
      </c>
      <c r="H689" s="141">
        <f t="shared" si="236"/>
        <v>120961.1</v>
      </c>
    </row>
    <row r="690" spans="1:8" ht="15.75" outlineLevel="7" x14ac:dyDescent="0.2">
      <c r="A690" s="22" t="s">
        <v>211</v>
      </c>
      <c r="B690" s="22" t="s">
        <v>186</v>
      </c>
      <c r="C690" s="22" t="s">
        <v>397</v>
      </c>
      <c r="D690" s="22" t="s">
        <v>28</v>
      </c>
      <c r="E690" s="53" t="s">
        <v>29</v>
      </c>
      <c r="F690" s="150">
        <v>120972.1</v>
      </c>
      <c r="G690" s="156">
        <v>120961.1</v>
      </c>
      <c r="H690" s="156">
        <v>120961.1</v>
      </c>
    </row>
    <row r="691" spans="1:8" ht="31.5" outlineLevel="5" x14ac:dyDescent="0.2">
      <c r="A691" s="24" t="s">
        <v>211</v>
      </c>
      <c r="B691" s="24" t="s">
        <v>186</v>
      </c>
      <c r="C691" s="22" t="s">
        <v>400</v>
      </c>
      <c r="D691" s="24"/>
      <c r="E691" s="54" t="s">
        <v>84</v>
      </c>
      <c r="F691" s="141">
        <f>F692</f>
        <v>15933.9</v>
      </c>
      <c r="G691" s="141">
        <f t="shared" ref="G691:H691" si="237">G692</f>
        <v>15933.9</v>
      </c>
      <c r="H691" s="141">
        <f t="shared" si="237"/>
        <v>15933.9</v>
      </c>
    </row>
    <row r="692" spans="1:8" ht="15.75" outlineLevel="7" x14ac:dyDescent="0.2">
      <c r="A692" s="22" t="s">
        <v>211</v>
      </c>
      <c r="B692" s="22" t="s">
        <v>186</v>
      </c>
      <c r="C692" s="22" t="s">
        <v>400</v>
      </c>
      <c r="D692" s="22" t="s">
        <v>28</v>
      </c>
      <c r="E692" s="53" t="s">
        <v>29</v>
      </c>
      <c r="F692" s="150">
        <v>15933.9</v>
      </c>
      <c r="G692" s="150">
        <v>15933.9</v>
      </c>
      <c r="H692" s="150">
        <v>15933.9</v>
      </c>
    </row>
    <row r="693" spans="1:8" ht="19.5" customHeight="1" outlineLevel="7" x14ac:dyDescent="0.2">
      <c r="A693" s="24" t="s">
        <v>211</v>
      </c>
      <c r="B693" s="24" t="s">
        <v>186</v>
      </c>
      <c r="C693" s="24" t="s">
        <v>401</v>
      </c>
      <c r="D693" s="24"/>
      <c r="E693" s="54" t="s">
        <v>262</v>
      </c>
      <c r="F693" s="141">
        <f>F694</f>
        <v>896435</v>
      </c>
      <c r="G693" s="141">
        <f t="shared" ref="G693:H693" si="238">G694</f>
        <v>899520.9</v>
      </c>
      <c r="H693" s="141">
        <f t="shared" si="238"/>
        <v>899636.2</v>
      </c>
    </row>
    <row r="694" spans="1:8" ht="23.25" customHeight="1" outlineLevel="7" x14ac:dyDescent="0.2">
      <c r="A694" s="22" t="s">
        <v>211</v>
      </c>
      <c r="B694" s="22" t="s">
        <v>186</v>
      </c>
      <c r="C694" s="22" t="s">
        <v>401</v>
      </c>
      <c r="D694" s="22" t="s">
        <v>28</v>
      </c>
      <c r="E694" s="53" t="s">
        <v>29</v>
      </c>
      <c r="F694" s="150">
        <f>872444.7+23990.3</f>
        <v>896435</v>
      </c>
      <c r="G694" s="150">
        <f>875682.4+23838.5</f>
        <v>899520.9</v>
      </c>
      <c r="H694" s="150">
        <f>875066.2+24570</f>
        <v>899636.2</v>
      </c>
    </row>
    <row r="695" spans="1:8" s="153" customFormat="1" ht="31.5" outlineLevel="7" x14ac:dyDescent="0.2">
      <c r="A695" s="24" t="s">
        <v>211</v>
      </c>
      <c r="B695" s="24" t="s">
        <v>186</v>
      </c>
      <c r="C695" s="24" t="s">
        <v>404</v>
      </c>
      <c r="D695" s="24"/>
      <c r="E695" s="54" t="s">
        <v>264</v>
      </c>
      <c r="F695" s="141">
        <f>F696</f>
        <v>99826.9</v>
      </c>
      <c r="G695" s="141">
        <f t="shared" ref="G695:H695" si="239">G696</f>
        <v>98040.1</v>
      </c>
      <c r="H695" s="141">
        <f t="shared" si="239"/>
        <v>98078.5</v>
      </c>
    </row>
    <row r="696" spans="1:8" ht="15.75" outlineLevel="7" x14ac:dyDescent="0.2">
      <c r="A696" s="22" t="s">
        <v>211</v>
      </c>
      <c r="B696" s="22" t="s">
        <v>186</v>
      </c>
      <c r="C696" s="22" t="s">
        <v>404</v>
      </c>
      <c r="D696" s="22" t="s">
        <v>28</v>
      </c>
      <c r="E696" s="53" t="s">
        <v>29</v>
      </c>
      <c r="F696" s="150">
        <v>99826.9</v>
      </c>
      <c r="G696" s="150">
        <v>98040.1</v>
      </c>
      <c r="H696" s="150">
        <v>98078.5</v>
      </c>
    </row>
    <row r="697" spans="1:8" ht="110.25" outlineLevel="5" x14ac:dyDescent="0.2">
      <c r="A697" s="24" t="s">
        <v>211</v>
      </c>
      <c r="B697" s="24" t="s">
        <v>186</v>
      </c>
      <c r="C697" s="22" t="s">
        <v>402</v>
      </c>
      <c r="D697" s="24"/>
      <c r="E697" s="184" t="s">
        <v>122</v>
      </c>
      <c r="F697" s="141">
        <f>F698</f>
        <v>580.70000000000005</v>
      </c>
      <c r="G697" s="141">
        <f t="shared" ref="G697:H697" si="240">G698</f>
        <v>591.70000000000005</v>
      </c>
      <c r="H697" s="141">
        <f t="shared" si="240"/>
        <v>591.70000000000005</v>
      </c>
    </row>
    <row r="698" spans="1:8" ht="15.75" outlineLevel="7" x14ac:dyDescent="0.2">
      <c r="A698" s="22" t="s">
        <v>211</v>
      </c>
      <c r="B698" s="22" t="s">
        <v>186</v>
      </c>
      <c r="C698" s="22" t="s">
        <v>402</v>
      </c>
      <c r="D698" s="22" t="s">
        <v>28</v>
      </c>
      <c r="E698" s="53" t="s">
        <v>29</v>
      </c>
      <c r="F698" s="150">
        <v>580.70000000000005</v>
      </c>
      <c r="G698" s="150">
        <v>591.70000000000005</v>
      </c>
      <c r="H698" s="150">
        <v>591.70000000000005</v>
      </c>
    </row>
    <row r="699" spans="1:8" ht="110.25" outlineLevel="5" x14ac:dyDescent="0.2">
      <c r="A699" s="24" t="s">
        <v>211</v>
      </c>
      <c r="B699" s="24" t="s">
        <v>186</v>
      </c>
      <c r="C699" s="22" t="s">
        <v>402</v>
      </c>
      <c r="D699" s="24"/>
      <c r="E699" s="184" t="s">
        <v>265</v>
      </c>
      <c r="F699" s="141">
        <f>F700</f>
        <v>7162.1</v>
      </c>
      <c r="G699" s="141">
        <f t="shared" ref="G699:H699" si="241">G700</f>
        <v>7297.5</v>
      </c>
      <c r="H699" s="141">
        <f t="shared" si="241"/>
        <v>7297.5</v>
      </c>
    </row>
    <row r="700" spans="1:8" ht="15.75" outlineLevel="7" x14ac:dyDescent="0.2">
      <c r="A700" s="22" t="s">
        <v>211</v>
      </c>
      <c r="B700" s="22" t="s">
        <v>186</v>
      </c>
      <c r="C700" s="22" t="s">
        <v>402</v>
      </c>
      <c r="D700" s="22" t="s">
        <v>28</v>
      </c>
      <c r="E700" s="53" t="s">
        <v>29</v>
      </c>
      <c r="F700" s="150">
        <v>7162.1</v>
      </c>
      <c r="G700" s="150">
        <v>7297.5</v>
      </c>
      <c r="H700" s="150">
        <v>7297.5</v>
      </c>
    </row>
    <row r="701" spans="1:8" ht="31.5" outlineLevel="7" x14ac:dyDescent="0.2">
      <c r="A701" s="24" t="s">
        <v>211</v>
      </c>
      <c r="B701" s="24" t="s">
        <v>186</v>
      </c>
      <c r="C701" s="159" t="s">
        <v>24</v>
      </c>
      <c r="D701" s="159" t="s">
        <v>127</v>
      </c>
      <c r="E701" s="52" t="s">
        <v>298</v>
      </c>
      <c r="F701" s="141">
        <f>F702</f>
        <v>1000</v>
      </c>
      <c r="G701" s="141">
        <f t="shared" ref="G701:H704" si="242">G702</f>
        <v>1000</v>
      </c>
      <c r="H701" s="141">
        <f t="shared" si="242"/>
        <v>1000</v>
      </c>
    </row>
    <row r="702" spans="1:8" ht="15.75" outlineLevel="7" x14ac:dyDescent="0.2">
      <c r="A702" s="24" t="s">
        <v>211</v>
      </c>
      <c r="B702" s="24" t="s">
        <v>186</v>
      </c>
      <c r="C702" s="159" t="s">
        <v>438</v>
      </c>
      <c r="D702" s="159" t="s">
        <v>127</v>
      </c>
      <c r="E702" s="52" t="s">
        <v>364</v>
      </c>
      <c r="F702" s="141">
        <f>F703</f>
        <v>1000</v>
      </c>
      <c r="G702" s="141">
        <f t="shared" si="242"/>
        <v>1000</v>
      </c>
      <c r="H702" s="141">
        <f t="shared" si="242"/>
        <v>1000</v>
      </c>
    </row>
    <row r="703" spans="1:8" ht="15.75" outlineLevel="7" x14ac:dyDescent="0.2">
      <c r="A703" s="24" t="s">
        <v>211</v>
      </c>
      <c r="B703" s="24" t="s">
        <v>186</v>
      </c>
      <c r="C703" s="159" t="s">
        <v>451</v>
      </c>
      <c r="D703" s="159"/>
      <c r="E703" s="52" t="s">
        <v>647</v>
      </c>
      <c r="F703" s="141">
        <f>F704</f>
        <v>1000</v>
      </c>
      <c r="G703" s="141">
        <f t="shared" si="242"/>
        <v>1000</v>
      </c>
      <c r="H703" s="141">
        <f t="shared" si="242"/>
        <v>1000</v>
      </c>
    </row>
    <row r="704" spans="1:8" ht="15.75" outlineLevel="7" x14ac:dyDescent="0.2">
      <c r="A704" s="24" t="s">
        <v>211</v>
      </c>
      <c r="B704" s="24" t="s">
        <v>186</v>
      </c>
      <c r="C704" s="180" t="s">
        <v>458</v>
      </c>
      <c r="D704" s="159"/>
      <c r="E704" s="178" t="s">
        <v>230</v>
      </c>
      <c r="F704" s="141">
        <f>F705</f>
        <v>1000</v>
      </c>
      <c r="G704" s="141">
        <f t="shared" si="242"/>
        <v>1000</v>
      </c>
      <c r="H704" s="141">
        <f t="shared" si="242"/>
        <v>1000</v>
      </c>
    </row>
    <row r="705" spans="1:8" ht="15.75" outlineLevel="7" x14ac:dyDescent="0.2">
      <c r="A705" s="22" t="s">
        <v>211</v>
      </c>
      <c r="B705" s="22" t="s">
        <v>186</v>
      </c>
      <c r="C705" s="181" t="s">
        <v>458</v>
      </c>
      <c r="D705" s="22" t="s">
        <v>28</v>
      </c>
      <c r="E705" s="53" t="s">
        <v>29</v>
      </c>
      <c r="F705" s="150">
        <v>1000</v>
      </c>
      <c r="G705" s="150">
        <v>1000</v>
      </c>
      <c r="H705" s="150">
        <v>1000</v>
      </c>
    </row>
    <row r="706" spans="1:8" ht="15.75" outlineLevel="1" x14ac:dyDescent="0.2">
      <c r="A706" s="24" t="s">
        <v>211</v>
      </c>
      <c r="B706" s="24" t="s">
        <v>215</v>
      </c>
      <c r="C706" s="24"/>
      <c r="D706" s="24"/>
      <c r="E706" s="54" t="s">
        <v>216</v>
      </c>
      <c r="F706" s="141">
        <f>F707+F715</f>
        <v>119285.5</v>
      </c>
      <c r="G706" s="141">
        <f t="shared" ref="G706:H706" si="243">G707+G715</f>
        <v>119285.5</v>
      </c>
      <c r="H706" s="141">
        <f t="shared" si="243"/>
        <v>119285.5</v>
      </c>
    </row>
    <row r="707" spans="1:8" ht="15.75" outlineLevel="2" x14ac:dyDescent="0.2">
      <c r="A707" s="24" t="s">
        <v>211</v>
      </c>
      <c r="B707" s="24" t="s">
        <v>215</v>
      </c>
      <c r="C707" s="24" t="s">
        <v>66</v>
      </c>
      <c r="D707" s="24"/>
      <c r="E707" s="54" t="s">
        <v>296</v>
      </c>
      <c r="F707" s="141">
        <f>F708</f>
        <v>119193.5</v>
      </c>
      <c r="G707" s="141">
        <f t="shared" ref="G707:H707" si="244">G708</f>
        <v>119193.5</v>
      </c>
      <c r="H707" s="141">
        <f t="shared" si="244"/>
        <v>119193.5</v>
      </c>
    </row>
    <row r="708" spans="1:8" ht="15.75" outlineLevel="2" x14ac:dyDescent="0.2">
      <c r="A708" s="24" t="s">
        <v>211</v>
      </c>
      <c r="B708" s="24" t="s">
        <v>215</v>
      </c>
      <c r="C708" s="24" t="s">
        <v>382</v>
      </c>
      <c r="D708" s="24"/>
      <c r="E708" s="51" t="s">
        <v>383</v>
      </c>
      <c r="F708" s="141">
        <f>F709+F712</f>
        <v>119193.5</v>
      </c>
      <c r="G708" s="141">
        <f t="shared" ref="G708:H708" si="245">G709+G712</f>
        <v>119193.5</v>
      </c>
      <c r="H708" s="141">
        <f t="shared" si="245"/>
        <v>119193.5</v>
      </c>
    </row>
    <row r="709" spans="1:8" ht="15.75" outlineLevel="2" x14ac:dyDescent="0.2">
      <c r="A709" s="24" t="s">
        <v>211</v>
      </c>
      <c r="B709" s="24" t="s">
        <v>215</v>
      </c>
      <c r="C709" s="24" t="s">
        <v>384</v>
      </c>
      <c r="D709" s="24"/>
      <c r="E709" s="54" t="s">
        <v>635</v>
      </c>
      <c r="F709" s="141">
        <f>F710</f>
        <v>1000</v>
      </c>
      <c r="G709" s="141">
        <f t="shared" ref="G709:H710" si="246">G710</f>
        <v>1000</v>
      </c>
      <c r="H709" s="141">
        <f t="shared" si="246"/>
        <v>1000</v>
      </c>
    </row>
    <row r="710" spans="1:8" ht="31.5" outlineLevel="2" x14ac:dyDescent="0.2">
      <c r="A710" s="24" t="s">
        <v>211</v>
      </c>
      <c r="B710" s="24" t="s">
        <v>215</v>
      </c>
      <c r="C710" s="24" t="s">
        <v>391</v>
      </c>
      <c r="D710" s="24"/>
      <c r="E710" s="54" t="s">
        <v>392</v>
      </c>
      <c r="F710" s="141">
        <f>F711</f>
        <v>1000</v>
      </c>
      <c r="G710" s="141">
        <f t="shared" si="246"/>
        <v>1000</v>
      </c>
      <c r="H710" s="141">
        <f t="shared" si="246"/>
        <v>1000</v>
      </c>
    </row>
    <row r="711" spans="1:8" ht="15.75" outlineLevel="2" x14ac:dyDescent="0.2">
      <c r="A711" s="22" t="s">
        <v>211</v>
      </c>
      <c r="B711" s="22" t="s">
        <v>215</v>
      </c>
      <c r="C711" s="22" t="s">
        <v>391</v>
      </c>
      <c r="D711" s="22" t="s">
        <v>28</v>
      </c>
      <c r="E711" s="53" t="s">
        <v>29</v>
      </c>
      <c r="F711" s="150">
        <v>1000</v>
      </c>
      <c r="G711" s="150">
        <v>1000</v>
      </c>
      <c r="H711" s="150">
        <v>1000</v>
      </c>
    </row>
    <row r="712" spans="1:8" ht="31.5" outlineLevel="4" x14ac:dyDescent="0.2">
      <c r="A712" s="24" t="s">
        <v>211</v>
      </c>
      <c r="B712" s="24" t="s">
        <v>215</v>
      </c>
      <c r="C712" s="24" t="s">
        <v>394</v>
      </c>
      <c r="D712" s="24"/>
      <c r="E712" s="54" t="s">
        <v>637</v>
      </c>
      <c r="F712" s="141">
        <f>F713</f>
        <v>118193.5</v>
      </c>
      <c r="G712" s="141">
        <f t="shared" ref="G712:H713" si="247">G713</f>
        <v>118193.5</v>
      </c>
      <c r="H712" s="141">
        <f t="shared" si="247"/>
        <v>118193.5</v>
      </c>
    </row>
    <row r="713" spans="1:8" ht="15.75" outlineLevel="5" x14ac:dyDescent="0.2">
      <c r="A713" s="24" t="s">
        <v>211</v>
      </c>
      <c r="B713" s="24" t="s">
        <v>215</v>
      </c>
      <c r="C713" s="24" t="s">
        <v>398</v>
      </c>
      <c r="D713" s="24"/>
      <c r="E713" s="54" t="s">
        <v>86</v>
      </c>
      <c r="F713" s="141">
        <f>F714</f>
        <v>118193.5</v>
      </c>
      <c r="G713" s="141">
        <f t="shared" si="247"/>
        <v>118193.5</v>
      </c>
      <c r="H713" s="141">
        <f t="shared" si="247"/>
        <v>118193.5</v>
      </c>
    </row>
    <row r="714" spans="1:8" s="157" customFormat="1" ht="15.75" outlineLevel="7" x14ac:dyDescent="0.2">
      <c r="A714" s="22" t="s">
        <v>211</v>
      </c>
      <c r="B714" s="22" t="s">
        <v>215</v>
      </c>
      <c r="C714" s="22" t="s">
        <v>398</v>
      </c>
      <c r="D714" s="22" t="s">
        <v>28</v>
      </c>
      <c r="E714" s="53" t="s">
        <v>29</v>
      </c>
      <c r="F714" s="150">
        <v>118193.5</v>
      </c>
      <c r="G714" s="150">
        <v>118193.5</v>
      </c>
      <c r="H714" s="150">
        <v>118193.5</v>
      </c>
    </row>
    <row r="715" spans="1:8" ht="31.5" outlineLevel="7" x14ac:dyDescent="0.2">
      <c r="A715" s="24" t="s">
        <v>211</v>
      </c>
      <c r="B715" s="24" t="s">
        <v>215</v>
      </c>
      <c r="C715" s="159" t="s">
        <v>24</v>
      </c>
      <c r="D715" s="159" t="s">
        <v>127</v>
      </c>
      <c r="E715" s="52" t="s">
        <v>298</v>
      </c>
      <c r="F715" s="141">
        <f>F716</f>
        <v>92</v>
      </c>
      <c r="G715" s="141">
        <f t="shared" ref="G715:H718" si="248">G716</f>
        <v>92</v>
      </c>
      <c r="H715" s="141">
        <f t="shared" si="248"/>
        <v>92</v>
      </c>
    </row>
    <row r="716" spans="1:8" ht="15.75" outlineLevel="7" x14ac:dyDescent="0.2">
      <c r="A716" s="24" t="s">
        <v>211</v>
      </c>
      <c r="B716" s="24" t="s">
        <v>215</v>
      </c>
      <c r="C716" s="159" t="s">
        <v>439</v>
      </c>
      <c r="D716" s="159"/>
      <c r="E716" s="190" t="s">
        <v>364</v>
      </c>
      <c r="F716" s="141">
        <f>F717</f>
        <v>92</v>
      </c>
      <c r="G716" s="141">
        <f t="shared" si="248"/>
        <v>92</v>
      </c>
      <c r="H716" s="141">
        <f t="shared" si="248"/>
        <v>92</v>
      </c>
    </row>
    <row r="717" spans="1:8" ht="15.75" outlineLevel="7" x14ac:dyDescent="0.2">
      <c r="A717" s="24" t="s">
        <v>211</v>
      </c>
      <c r="B717" s="24" t="s">
        <v>215</v>
      </c>
      <c r="C717" s="159" t="s">
        <v>439</v>
      </c>
      <c r="D717" s="159"/>
      <c r="E717" s="52" t="s">
        <v>635</v>
      </c>
      <c r="F717" s="141">
        <f>F718</f>
        <v>92</v>
      </c>
      <c r="G717" s="141">
        <f t="shared" si="248"/>
        <v>92</v>
      </c>
      <c r="H717" s="141">
        <f t="shared" si="248"/>
        <v>92</v>
      </c>
    </row>
    <row r="718" spans="1:8" ht="16.5" customHeight="1" outlineLevel="7" x14ac:dyDescent="0.2">
      <c r="A718" s="24" t="s">
        <v>211</v>
      </c>
      <c r="B718" s="24" t="s">
        <v>215</v>
      </c>
      <c r="C718" s="159" t="s">
        <v>442</v>
      </c>
      <c r="D718" s="159"/>
      <c r="E718" s="52" t="s">
        <v>327</v>
      </c>
      <c r="F718" s="141">
        <f>F719</f>
        <v>92</v>
      </c>
      <c r="G718" s="141">
        <f t="shared" si="248"/>
        <v>92</v>
      </c>
      <c r="H718" s="141">
        <f t="shared" si="248"/>
        <v>92</v>
      </c>
    </row>
    <row r="719" spans="1:8" ht="15.75" outlineLevel="7" x14ac:dyDescent="0.2">
      <c r="A719" s="22" t="s">
        <v>211</v>
      </c>
      <c r="B719" s="22" t="s">
        <v>215</v>
      </c>
      <c r="C719" s="17" t="s">
        <v>442</v>
      </c>
      <c r="D719" s="17" t="s">
        <v>28</v>
      </c>
      <c r="E719" s="53" t="s">
        <v>29</v>
      </c>
      <c r="F719" s="150">
        <v>92</v>
      </c>
      <c r="G719" s="150">
        <v>92</v>
      </c>
      <c r="H719" s="150">
        <v>92</v>
      </c>
    </row>
    <row r="720" spans="1:8" ht="15.75" outlineLevel="1" x14ac:dyDescent="0.2">
      <c r="A720" s="24" t="s">
        <v>211</v>
      </c>
      <c r="B720" s="24" t="s">
        <v>144</v>
      </c>
      <c r="C720" s="24"/>
      <c r="D720" s="24"/>
      <c r="E720" s="54"/>
      <c r="F720" s="141">
        <f>F721</f>
        <v>19.600000000000001</v>
      </c>
      <c r="G720" s="141">
        <f t="shared" ref="G720:H724" si="249">G721</f>
        <v>19.600000000000001</v>
      </c>
      <c r="H720" s="141">
        <f t="shared" si="249"/>
        <v>19.600000000000001</v>
      </c>
    </row>
    <row r="721" spans="1:8" ht="31.5" outlineLevel="2" x14ac:dyDescent="0.2">
      <c r="A721" s="24" t="s">
        <v>211</v>
      </c>
      <c r="B721" s="24" t="s">
        <v>144</v>
      </c>
      <c r="C721" s="24" t="s">
        <v>21</v>
      </c>
      <c r="D721" s="24"/>
      <c r="E721" s="54" t="s">
        <v>303</v>
      </c>
      <c r="F721" s="141">
        <f>F722</f>
        <v>19.600000000000001</v>
      </c>
      <c r="G721" s="141">
        <f t="shared" si="249"/>
        <v>19.600000000000001</v>
      </c>
      <c r="H721" s="141">
        <f t="shared" si="249"/>
        <v>19.600000000000001</v>
      </c>
    </row>
    <row r="722" spans="1:8" ht="15.75" outlineLevel="3" x14ac:dyDescent="0.2">
      <c r="A722" s="24" t="s">
        <v>211</v>
      </c>
      <c r="B722" s="24" t="s">
        <v>144</v>
      </c>
      <c r="C722" s="24" t="s">
        <v>365</v>
      </c>
      <c r="D722" s="24"/>
      <c r="E722" s="54" t="s">
        <v>364</v>
      </c>
      <c r="F722" s="141">
        <f>F723</f>
        <v>19.600000000000001</v>
      </c>
      <c r="G722" s="141">
        <f t="shared" si="249"/>
        <v>19.600000000000001</v>
      </c>
      <c r="H722" s="141">
        <f t="shared" si="249"/>
        <v>19.600000000000001</v>
      </c>
    </row>
    <row r="723" spans="1:8" ht="31.5" outlineLevel="4" x14ac:dyDescent="0.2">
      <c r="A723" s="24" t="s">
        <v>211</v>
      </c>
      <c r="B723" s="24" t="s">
        <v>144</v>
      </c>
      <c r="C723" s="24" t="s">
        <v>366</v>
      </c>
      <c r="D723" s="24"/>
      <c r="E723" s="54" t="s">
        <v>637</v>
      </c>
      <c r="F723" s="141">
        <f>F724</f>
        <v>19.600000000000001</v>
      </c>
      <c r="G723" s="141">
        <f t="shared" si="249"/>
        <v>19.600000000000001</v>
      </c>
      <c r="H723" s="141">
        <f t="shared" si="249"/>
        <v>19.600000000000001</v>
      </c>
    </row>
    <row r="724" spans="1:8" ht="15.75" outlineLevel="5" x14ac:dyDescent="0.2">
      <c r="A724" s="24" t="s">
        <v>211</v>
      </c>
      <c r="B724" s="24" t="s">
        <v>144</v>
      </c>
      <c r="C724" s="24" t="s">
        <v>361</v>
      </c>
      <c r="D724" s="24"/>
      <c r="E724" s="54" t="s">
        <v>30</v>
      </c>
      <c r="F724" s="141">
        <f>F725</f>
        <v>19.600000000000001</v>
      </c>
      <c r="G724" s="141">
        <f t="shared" si="249"/>
        <v>19.600000000000001</v>
      </c>
      <c r="H724" s="141">
        <f t="shared" si="249"/>
        <v>19.600000000000001</v>
      </c>
    </row>
    <row r="725" spans="1:8" ht="15.75" outlineLevel="7" x14ac:dyDescent="0.2">
      <c r="A725" s="22" t="s">
        <v>211</v>
      </c>
      <c r="B725" s="22" t="s">
        <v>144</v>
      </c>
      <c r="C725" s="22" t="s">
        <v>361</v>
      </c>
      <c r="D725" s="22" t="s">
        <v>6</v>
      </c>
      <c r="E725" s="53" t="s">
        <v>7</v>
      </c>
      <c r="F725" s="150">
        <v>19.600000000000001</v>
      </c>
      <c r="G725" s="150">
        <v>19.600000000000001</v>
      </c>
      <c r="H725" s="150">
        <v>19.600000000000001</v>
      </c>
    </row>
    <row r="726" spans="1:8" ht="15.75" outlineLevel="1" x14ac:dyDescent="0.2">
      <c r="A726" s="24" t="s">
        <v>211</v>
      </c>
      <c r="B726" s="24" t="s">
        <v>189</v>
      </c>
      <c r="C726" s="24"/>
      <c r="D726" s="24"/>
      <c r="E726" s="54" t="s">
        <v>190</v>
      </c>
      <c r="F726" s="141">
        <f>F727+F755</f>
        <v>67572.800000000003</v>
      </c>
      <c r="G726" s="141">
        <f t="shared" ref="G726:H726" si="250">G727+G755</f>
        <v>67574.499999999985</v>
      </c>
      <c r="H726" s="141">
        <f t="shared" si="250"/>
        <v>67574.499999999985</v>
      </c>
    </row>
    <row r="727" spans="1:8" ht="15.75" outlineLevel="2" x14ac:dyDescent="0.2">
      <c r="A727" s="24" t="s">
        <v>211</v>
      </c>
      <c r="B727" s="24" t="s">
        <v>189</v>
      </c>
      <c r="C727" s="24" t="s">
        <v>66</v>
      </c>
      <c r="D727" s="24"/>
      <c r="E727" s="54" t="s">
        <v>296</v>
      </c>
      <c r="F727" s="141">
        <f>F728</f>
        <v>67062.100000000006</v>
      </c>
      <c r="G727" s="141">
        <f t="shared" ref="G727:H727" si="251">G728</f>
        <v>67063.799999999988</v>
      </c>
      <c r="H727" s="141">
        <f t="shared" si="251"/>
        <v>67063.799999999988</v>
      </c>
    </row>
    <row r="728" spans="1:8" ht="15.75" outlineLevel="3" x14ac:dyDescent="0.2">
      <c r="A728" s="24" t="s">
        <v>211</v>
      </c>
      <c r="B728" s="24" t="s">
        <v>189</v>
      </c>
      <c r="C728" s="24" t="s">
        <v>382</v>
      </c>
      <c r="D728" s="24"/>
      <c r="E728" s="54" t="s">
        <v>364</v>
      </c>
      <c r="F728" s="141">
        <f>F729+F738</f>
        <v>67062.100000000006</v>
      </c>
      <c r="G728" s="141">
        <f t="shared" ref="G728:H728" si="252">G729+G738</f>
        <v>67063.799999999988</v>
      </c>
      <c r="H728" s="141">
        <f t="shared" si="252"/>
        <v>67063.799999999988</v>
      </c>
    </row>
    <row r="729" spans="1:8" ht="31.5" outlineLevel="4" x14ac:dyDescent="0.2">
      <c r="A729" s="24" t="s">
        <v>211</v>
      </c>
      <c r="B729" s="24" t="s">
        <v>189</v>
      </c>
      <c r="C729" s="24" t="s">
        <v>394</v>
      </c>
      <c r="D729" s="24"/>
      <c r="E729" s="54" t="s">
        <v>637</v>
      </c>
      <c r="F729" s="141">
        <f>F730+F733+F735</f>
        <v>33895.9</v>
      </c>
      <c r="G729" s="141">
        <f t="shared" ref="G729:H729" si="253">G730+G733+G735</f>
        <v>33897.599999999999</v>
      </c>
      <c r="H729" s="141">
        <f t="shared" si="253"/>
        <v>33897.599999999999</v>
      </c>
    </row>
    <row r="730" spans="1:8" ht="15.75" outlineLevel="5" x14ac:dyDescent="0.2">
      <c r="A730" s="24" t="s">
        <v>211</v>
      </c>
      <c r="B730" s="24" t="s">
        <v>189</v>
      </c>
      <c r="C730" s="24" t="s">
        <v>395</v>
      </c>
      <c r="D730" s="24"/>
      <c r="E730" s="54" t="s">
        <v>22</v>
      </c>
      <c r="F730" s="141">
        <f>F731+F732</f>
        <v>13411.1</v>
      </c>
      <c r="G730" s="141">
        <f t="shared" ref="G730:H730" si="254">G731+G732</f>
        <v>13411.1</v>
      </c>
      <c r="H730" s="141">
        <f t="shared" si="254"/>
        <v>13411.1</v>
      </c>
    </row>
    <row r="731" spans="1:8" ht="31.5" outlineLevel="7" x14ac:dyDescent="0.2">
      <c r="A731" s="22" t="s">
        <v>211</v>
      </c>
      <c r="B731" s="22" t="s">
        <v>189</v>
      </c>
      <c r="C731" s="22" t="s">
        <v>395</v>
      </c>
      <c r="D731" s="22" t="s">
        <v>3</v>
      </c>
      <c r="E731" s="53" t="s">
        <v>4</v>
      </c>
      <c r="F731" s="150">
        <v>13246.5</v>
      </c>
      <c r="G731" s="150">
        <v>13246.5</v>
      </c>
      <c r="H731" s="150">
        <v>13246.5</v>
      </c>
    </row>
    <row r="732" spans="1:8" ht="15.75" outlineLevel="7" x14ac:dyDescent="0.2">
      <c r="A732" s="22" t="s">
        <v>211</v>
      </c>
      <c r="B732" s="22" t="s">
        <v>189</v>
      </c>
      <c r="C732" s="22" t="s">
        <v>395</v>
      </c>
      <c r="D732" s="22" t="s">
        <v>6</v>
      </c>
      <c r="E732" s="53" t="s">
        <v>7</v>
      </c>
      <c r="F732" s="150">
        <v>164.6</v>
      </c>
      <c r="G732" s="150">
        <v>164.6</v>
      </c>
      <c r="H732" s="150">
        <v>164.6</v>
      </c>
    </row>
    <row r="733" spans="1:8" ht="15.75" outlineLevel="5" x14ac:dyDescent="0.2">
      <c r="A733" s="24" t="s">
        <v>211</v>
      </c>
      <c r="B733" s="24" t="s">
        <v>189</v>
      </c>
      <c r="C733" s="24" t="s">
        <v>399</v>
      </c>
      <c r="D733" s="24"/>
      <c r="E733" s="54" t="s">
        <v>69</v>
      </c>
      <c r="F733" s="141">
        <f>F734</f>
        <v>20260.900000000001</v>
      </c>
      <c r="G733" s="141">
        <f t="shared" ref="G733:H733" si="255">G734</f>
        <v>20260.900000000001</v>
      </c>
      <c r="H733" s="141">
        <f t="shared" si="255"/>
        <v>20260.900000000001</v>
      </c>
    </row>
    <row r="734" spans="1:8" ht="15.75" outlineLevel="7" x14ac:dyDescent="0.2">
      <c r="A734" s="22" t="s">
        <v>211</v>
      </c>
      <c r="B734" s="22" t="s">
        <v>189</v>
      </c>
      <c r="C734" s="22" t="s">
        <v>399</v>
      </c>
      <c r="D734" s="22" t="s">
        <v>28</v>
      </c>
      <c r="E734" s="53" t="s">
        <v>29</v>
      </c>
      <c r="F734" s="150">
        <v>20260.900000000001</v>
      </c>
      <c r="G734" s="150">
        <v>20260.900000000001</v>
      </c>
      <c r="H734" s="150">
        <v>20260.900000000001</v>
      </c>
    </row>
    <row r="735" spans="1:8" ht="15.75" outlineLevel="4" x14ac:dyDescent="0.2">
      <c r="A735" s="24" t="s">
        <v>211</v>
      </c>
      <c r="B735" s="24" t="s">
        <v>189</v>
      </c>
      <c r="C735" s="24" t="s">
        <v>401</v>
      </c>
      <c r="D735" s="24"/>
      <c r="E735" s="54" t="s">
        <v>262</v>
      </c>
      <c r="F735" s="141">
        <f>F736+F737</f>
        <v>223.9</v>
      </c>
      <c r="G735" s="141">
        <f t="shared" ref="G735:H735" si="256">G736+G737</f>
        <v>225.6</v>
      </c>
      <c r="H735" s="141">
        <f t="shared" si="256"/>
        <v>225.6</v>
      </c>
    </row>
    <row r="736" spans="1:8" ht="31.5" outlineLevel="7" x14ac:dyDescent="0.2">
      <c r="A736" s="22" t="s">
        <v>211</v>
      </c>
      <c r="B736" s="22" t="s">
        <v>189</v>
      </c>
      <c r="C736" s="22" t="s">
        <v>401</v>
      </c>
      <c r="D736" s="22" t="s">
        <v>3</v>
      </c>
      <c r="E736" s="53" t="s">
        <v>4</v>
      </c>
      <c r="F736" s="150">
        <v>217.4</v>
      </c>
      <c r="G736" s="150">
        <v>219</v>
      </c>
      <c r="H736" s="150">
        <v>219</v>
      </c>
    </row>
    <row r="737" spans="1:8" ht="15.75" outlineLevel="7" x14ac:dyDescent="0.2">
      <c r="A737" s="22" t="s">
        <v>211</v>
      </c>
      <c r="B737" s="22" t="s">
        <v>189</v>
      </c>
      <c r="C737" s="22" t="s">
        <v>401</v>
      </c>
      <c r="D737" s="22" t="s">
        <v>6</v>
      </c>
      <c r="E737" s="53" t="s">
        <v>7</v>
      </c>
      <c r="F737" s="150">
        <v>6.5</v>
      </c>
      <c r="G737" s="150">
        <v>6.6</v>
      </c>
      <c r="H737" s="150">
        <v>6.6</v>
      </c>
    </row>
    <row r="738" spans="1:8" ht="15.75" outlineLevel="4" x14ac:dyDescent="0.2">
      <c r="A738" s="24" t="s">
        <v>211</v>
      </c>
      <c r="B738" s="24" t="s">
        <v>189</v>
      </c>
      <c r="C738" s="24" t="s">
        <v>405</v>
      </c>
      <c r="D738" s="24"/>
      <c r="E738" s="54" t="s">
        <v>638</v>
      </c>
      <c r="F738" s="141">
        <f>F739+F743+F746+F748+F750</f>
        <v>33166.199999999997</v>
      </c>
      <c r="G738" s="141">
        <f t="shared" ref="G738:H738" si="257">G739+G743+G746+G748+G750</f>
        <v>33166.199999999997</v>
      </c>
      <c r="H738" s="141">
        <f t="shared" si="257"/>
        <v>33166.199999999997</v>
      </c>
    </row>
    <row r="739" spans="1:8" ht="20.25" customHeight="1" outlineLevel="5" x14ac:dyDescent="0.2">
      <c r="A739" s="24" t="s">
        <v>211</v>
      </c>
      <c r="B739" s="24" t="s">
        <v>189</v>
      </c>
      <c r="C739" s="24" t="s">
        <v>406</v>
      </c>
      <c r="D739" s="24"/>
      <c r="E739" s="54" t="s">
        <v>241</v>
      </c>
      <c r="F739" s="141">
        <f>F740+F742+F741</f>
        <v>453.70000000000005</v>
      </c>
      <c r="G739" s="141">
        <f t="shared" ref="G739:H739" si="258">G740+G742+G741</f>
        <v>453.70000000000005</v>
      </c>
      <c r="H739" s="141">
        <f t="shared" si="258"/>
        <v>453.70000000000005</v>
      </c>
    </row>
    <row r="740" spans="1:8" ht="15.75" outlineLevel="7" x14ac:dyDescent="0.2">
      <c r="A740" s="22" t="s">
        <v>211</v>
      </c>
      <c r="B740" s="22" t="s">
        <v>189</v>
      </c>
      <c r="C740" s="22" t="s">
        <v>406</v>
      </c>
      <c r="D740" s="22" t="s">
        <v>6</v>
      </c>
      <c r="E740" s="53" t="s">
        <v>7</v>
      </c>
      <c r="F740" s="150">
        <v>76.400000000000006</v>
      </c>
      <c r="G740" s="150">
        <v>76.400000000000006</v>
      </c>
      <c r="H740" s="150">
        <v>76.400000000000006</v>
      </c>
    </row>
    <row r="741" spans="1:8" ht="15.75" outlineLevel="7" x14ac:dyDescent="0.2">
      <c r="A741" s="22" t="s">
        <v>211</v>
      </c>
      <c r="B741" s="22" t="s">
        <v>189</v>
      </c>
      <c r="C741" s="22" t="s">
        <v>406</v>
      </c>
      <c r="D741" s="22" t="s">
        <v>17</v>
      </c>
      <c r="E741" s="53" t="s">
        <v>18</v>
      </c>
      <c r="F741" s="150">
        <v>20.399999999999999</v>
      </c>
      <c r="G741" s="150">
        <v>20.399999999999999</v>
      </c>
      <c r="H741" s="150">
        <v>20.399999999999999</v>
      </c>
    </row>
    <row r="742" spans="1:8" ht="15.75" outlineLevel="7" x14ac:dyDescent="0.2">
      <c r="A742" s="22" t="s">
        <v>211</v>
      </c>
      <c r="B742" s="22" t="s">
        <v>189</v>
      </c>
      <c r="C742" s="22" t="s">
        <v>406</v>
      </c>
      <c r="D742" s="22" t="s">
        <v>28</v>
      </c>
      <c r="E742" s="53" t="s">
        <v>29</v>
      </c>
      <c r="F742" s="150">
        <f>377.3-20.4</f>
        <v>356.90000000000003</v>
      </c>
      <c r="G742" s="150">
        <f>377.3-20.4</f>
        <v>356.90000000000003</v>
      </c>
      <c r="H742" s="150">
        <f>377.3-20.4</f>
        <v>356.90000000000003</v>
      </c>
    </row>
    <row r="743" spans="1:8" ht="15.75" outlineLevel="5" x14ac:dyDescent="0.2">
      <c r="A743" s="24" t="s">
        <v>211</v>
      </c>
      <c r="B743" s="24" t="s">
        <v>189</v>
      </c>
      <c r="C743" s="24" t="s">
        <v>407</v>
      </c>
      <c r="D743" s="24"/>
      <c r="E743" s="54" t="s">
        <v>89</v>
      </c>
      <c r="F743" s="141">
        <f>F744+F745</f>
        <v>109.5</v>
      </c>
      <c r="G743" s="141">
        <f t="shared" ref="G743:H743" si="259">G744+G745</f>
        <v>109.5</v>
      </c>
      <c r="H743" s="141">
        <f t="shared" si="259"/>
        <v>109.5</v>
      </c>
    </row>
    <row r="744" spans="1:8" ht="15.75" outlineLevel="7" x14ac:dyDescent="0.2">
      <c r="A744" s="22" t="s">
        <v>211</v>
      </c>
      <c r="B744" s="22" t="s">
        <v>189</v>
      </c>
      <c r="C744" s="22" t="s">
        <v>407</v>
      </c>
      <c r="D744" s="22" t="s">
        <v>17</v>
      </c>
      <c r="E744" s="53" t="s">
        <v>18</v>
      </c>
      <c r="F744" s="150">
        <v>85</v>
      </c>
      <c r="G744" s="150">
        <v>85</v>
      </c>
      <c r="H744" s="150">
        <v>85</v>
      </c>
    </row>
    <row r="745" spans="1:8" ht="15.75" outlineLevel="7" x14ac:dyDescent="0.2">
      <c r="A745" s="22" t="s">
        <v>211</v>
      </c>
      <c r="B745" s="22" t="s">
        <v>189</v>
      </c>
      <c r="C745" s="22" t="s">
        <v>407</v>
      </c>
      <c r="D745" s="22" t="s">
        <v>28</v>
      </c>
      <c r="E745" s="53" t="s">
        <v>29</v>
      </c>
      <c r="F745" s="150">
        <v>24.5</v>
      </c>
      <c r="G745" s="150">
        <v>24.5</v>
      </c>
      <c r="H745" s="150">
        <v>24.5</v>
      </c>
    </row>
    <row r="746" spans="1:8" ht="15.75" outlineLevel="5" x14ac:dyDescent="0.2">
      <c r="A746" s="24" t="s">
        <v>211</v>
      </c>
      <c r="B746" s="24" t="s">
        <v>189</v>
      </c>
      <c r="C746" s="24" t="s">
        <v>408</v>
      </c>
      <c r="D746" s="24"/>
      <c r="E746" s="54" t="s">
        <v>88</v>
      </c>
      <c r="F746" s="141">
        <f>F747</f>
        <v>97.3</v>
      </c>
      <c r="G746" s="141">
        <f t="shared" ref="G746:H746" si="260">G747</f>
        <v>97.3</v>
      </c>
      <c r="H746" s="141">
        <f t="shared" si="260"/>
        <v>97.3</v>
      </c>
    </row>
    <row r="747" spans="1:8" ht="15.75" outlineLevel="7" x14ac:dyDescent="0.2">
      <c r="A747" s="22" t="s">
        <v>211</v>
      </c>
      <c r="B747" s="22" t="s">
        <v>189</v>
      </c>
      <c r="C747" s="22" t="s">
        <v>408</v>
      </c>
      <c r="D747" s="22" t="s">
        <v>28</v>
      </c>
      <c r="E747" s="53" t="s">
        <v>29</v>
      </c>
      <c r="F747" s="150">
        <v>97.3</v>
      </c>
      <c r="G747" s="150">
        <v>97.3</v>
      </c>
      <c r="H747" s="150">
        <v>97.3</v>
      </c>
    </row>
    <row r="748" spans="1:8" ht="15.75" outlineLevel="4" x14ac:dyDescent="0.2">
      <c r="A748" s="24" t="s">
        <v>211</v>
      </c>
      <c r="B748" s="24" t="s">
        <v>189</v>
      </c>
      <c r="C748" s="24" t="s">
        <v>409</v>
      </c>
      <c r="D748" s="24"/>
      <c r="E748" s="54" t="s">
        <v>87</v>
      </c>
      <c r="F748" s="141">
        <f>F749</f>
        <v>4500</v>
      </c>
      <c r="G748" s="141">
        <f t="shared" ref="G748:H748" si="261">G749</f>
        <v>4500</v>
      </c>
      <c r="H748" s="141">
        <f t="shared" si="261"/>
        <v>4500</v>
      </c>
    </row>
    <row r="749" spans="1:8" ht="15.75" outlineLevel="4" x14ac:dyDescent="0.2">
      <c r="A749" s="22" t="s">
        <v>211</v>
      </c>
      <c r="B749" s="22" t="s">
        <v>189</v>
      </c>
      <c r="C749" s="22" t="s">
        <v>409</v>
      </c>
      <c r="D749" s="22" t="s">
        <v>28</v>
      </c>
      <c r="E749" s="53" t="s">
        <v>29</v>
      </c>
      <c r="F749" s="150">
        <v>4500</v>
      </c>
      <c r="G749" s="150">
        <v>4500</v>
      </c>
      <c r="H749" s="150">
        <v>4500</v>
      </c>
    </row>
    <row r="750" spans="1:8" ht="15.75" outlineLevel="4" x14ac:dyDescent="0.2">
      <c r="A750" s="24" t="s">
        <v>211</v>
      </c>
      <c r="B750" s="24" t="s">
        <v>189</v>
      </c>
      <c r="C750" s="24" t="s">
        <v>411</v>
      </c>
      <c r="D750" s="24"/>
      <c r="E750" s="54" t="s">
        <v>266</v>
      </c>
      <c r="F750" s="141">
        <f>F751+F752+F753+F754</f>
        <v>28005.7</v>
      </c>
      <c r="G750" s="141">
        <f t="shared" ref="G750:H750" si="262">G751+G752+G753+G754</f>
        <v>28005.7</v>
      </c>
      <c r="H750" s="141">
        <f t="shared" si="262"/>
        <v>28005.7</v>
      </c>
    </row>
    <row r="751" spans="1:8" ht="15.75" outlineLevel="4" x14ac:dyDescent="0.2">
      <c r="A751" s="22" t="s">
        <v>211</v>
      </c>
      <c r="B751" s="22" t="s">
        <v>189</v>
      </c>
      <c r="C751" s="22" t="s">
        <v>411</v>
      </c>
      <c r="D751" s="14" t="s">
        <v>6</v>
      </c>
      <c r="E751" s="19" t="s">
        <v>7</v>
      </c>
      <c r="F751" s="150">
        <v>5782.7</v>
      </c>
      <c r="G751" s="150">
        <v>5782.7</v>
      </c>
      <c r="H751" s="150">
        <v>5782.7</v>
      </c>
    </row>
    <row r="752" spans="1:8" ht="15.75" outlineLevel="4" x14ac:dyDescent="0.2">
      <c r="A752" s="22" t="s">
        <v>211</v>
      </c>
      <c r="B752" s="22" t="s">
        <v>189</v>
      </c>
      <c r="C752" s="22" t="s">
        <v>411</v>
      </c>
      <c r="D752" s="14" t="s">
        <v>17</v>
      </c>
      <c r="E752" s="19" t="s">
        <v>18</v>
      </c>
      <c r="F752" s="150">
        <v>378.8</v>
      </c>
      <c r="G752" s="150">
        <v>378.8</v>
      </c>
      <c r="H752" s="150">
        <v>378.8</v>
      </c>
    </row>
    <row r="753" spans="1:8" ht="15.75" outlineLevel="4" x14ac:dyDescent="0.2">
      <c r="A753" s="22" t="s">
        <v>211</v>
      </c>
      <c r="B753" s="22" t="s">
        <v>189</v>
      </c>
      <c r="C753" s="22" t="s">
        <v>411</v>
      </c>
      <c r="D753" s="14" t="s">
        <v>28</v>
      </c>
      <c r="E753" s="19" t="s">
        <v>29</v>
      </c>
      <c r="F753" s="150">
        <v>10003.5</v>
      </c>
      <c r="G753" s="150">
        <v>10003.5</v>
      </c>
      <c r="H753" s="150">
        <v>10003.5</v>
      </c>
    </row>
    <row r="754" spans="1:8" ht="15.75" outlineLevel="4" x14ac:dyDescent="0.2">
      <c r="A754" s="22" t="s">
        <v>211</v>
      </c>
      <c r="B754" s="22" t="s">
        <v>189</v>
      </c>
      <c r="C754" s="22" t="s">
        <v>411</v>
      </c>
      <c r="D754" s="14" t="s">
        <v>13</v>
      </c>
      <c r="E754" s="19" t="s">
        <v>14</v>
      </c>
      <c r="F754" s="150">
        <v>11840.7</v>
      </c>
      <c r="G754" s="150">
        <v>11840.7</v>
      </c>
      <c r="H754" s="150">
        <v>11840.7</v>
      </c>
    </row>
    <row r="755" spans="1:8" ht="31.5" outlineLevel="2" x14ac:dyDescent="0.2">
      <c r="A755" s="24" t="s">
        <v>211</v>
      </c>
      <c r="B755" s="24" t="s">
        <v>189</v>
      </c>
      <c r="C755" s="24" t="s">
        <v>24</v>
      </c>
      <c r="D755" s="24"/>
      <c r="E755" s="54" t="s">
        <v>298</v>
      </c>
      <c r="F755" s="141">
        <f>F756</f>
        <v>510.7</v>
      </c>
      <c r="G755" s="141">
        <f t="shared" ref="G755:H755" si="263">G756</f>
        <v>510.7</v>
      </c>
      <c r="H755" s="141">
        <f t="shared" si="263"/>
        <v>510.7</v>
      </c>
    </row>
    <row r="756" spans="1:8" ht="15.75" outlineLevel="7" x14ac:dyDescent="0.2">
      <c r="A756" s="24" t="s">
        <v>211</v>
      </c>
      <c r="B756" s="24" t="s">
        <v>189</v>
      </c>
      <c r="C756" s="9" t="s">
        <v>438</v>
      </c>
      <c r="D756" s="22"/>
      <c r="E756" s="53" t="s">
        <v>383</v>
      </c>
      <c r="F756" s="141">
        <f>F757+F760</f>
        <v>510.7</v>
      </c>
      <c r="G756" s="141">
        <f t="shared" ref="G756:H756" si="264">G757+G760</f>
        <v>510.7</v>
      </c>
      <c r="H756" s="141">
        <f t="shared" si="264"/>
        <v>510.7</v>
      </c>
    </row>
    <row r="757" spans="1:8" s="153" customFormat="1" ht="15.75" outlineLevel="7" x14ac:dyDescent="0.2">
      <c r="A757" s="24" t="s">
        <v>211</v>
      </c>
      <c r="B757" s="24" t="s">
        <v>189</v>
      </c>
      <c r="C757" s="9" t="s">
        <v>439</v>
      </c>
      <c r="D757" s="24"/>
      <c r="E757" s="54" t="s">
        <v>635</v>
      </c>
      <c r="F757" s="141">
        <f>F758</f>
        <v>39.200000000000003</v>
      </c>
      <c r="G757" s="141">
        <f t="shared" ref="G757:H758" si="265">G758</f>
        <v>39.200000000000003</v>
      </c>
      <c r="H757" s="141">
        <f t="shared" si="265"/>
        <v>39.200000000000003</v>
      </c>
    </row>
    <row r="758" spans="1:8" ht="15.75" outlineLevel="7" x14ac:dyDescent="0.2">
      <c r="A758" s="24" t="s">
        <v>211</v>
      </c>
      <c r="B758" s="24" t="s">
        <v>189</v>
      </c>
      <c r="C758" s="9" t="s">
        <v>445</v>
      </c>
      <c r="D758" s="22"/>
      <c r="E758" s="53" t="s">
        <v>661</v>
      </c>
      <c r="F758" s="141">
        <f>F759</f>
        <v>39.200000000000003</v>
      </c>
      <c r="G758" s="141">
        <f t="shared" si="265"/>
        <v>39.200000000000003</v>
      </c>
      <c r="H758" s="141">
        <f t="shared" si="265"/>
        <v>39.200000000000003</v>
      </c>
    </row>
    <row r="759" spans="1:8" ht="15.75" outlineLevel="7" x14ac:dyDescent="0.2">
      <c r="A759" s="22" t="s">
        <v>211</v>
      </c>
      <c r="B759" s="22" t="s">
        <v>189</v>
      </c>
      <c r="C759" s="14" t="s">
        <v>445</v>
      </c>
      <c r="D759" s="22" t="s">
        <v>28</v>
      </c>
      <c r="E759" s="53" t="s">
        <v>29</v>
      </c>
      <c r="F759" s="150">
        <v>39.200000000000003</v>
      </c>
      <c r="G759" s="150">
        <v>39.200000000000003</v>
      </c>
      <c r="H759" s="150">
        <v>39.200000000000003</v>
      </c>
    </row>
    <row r="760" spans="1:8" ht="15.75" outlineLevel="4" x14ac:dyDescent="0.2">
      <c r="A760" s="24" t="s">
        <v>211</v>
      </c>
      <c r="B760" s="24" t="s">
        <v>189</v>
      </c>
      <c r="C760" s="24" t="s">
        <v>451</v>
      </c>
      <c r="D760" s="24"/>
      <c r="E760" s="54" t="s">
        <v>647</v>
      </c>
      <c r="F760" s="141">
        <f>F761+F764</f>
        <v>471.5</v>
      </c>
      <c r="G760" s="141">
        <f t="shared" ref="G760:H760" si="266">G761+G764</f>
        <v>471.5</v>
      </c>
      <c r="H760" s="141">
        <f t="shared" si="266"/>
        <v>471.5</v>
      </c>
    </row>
    <row r="761" spans="1:8" ht="15.75" outlineLevel="5" x14ac:dyDescent="0.2">
      <c r="A761" s="24" t="s">
        <v>211</v>
      </c>
      <c r="B761" s="24" t="s">
        <v>189</v>
      </c>
      <c r="C761" s="24" t="s">
        <v>459</v>
      </c>
      <c r="D761" s="24"/>
      <c r="E761" s="54" t="s">
        <v>90</v>
      </c>
      <c r="F761" s="141">
        <f>F762+F763</f>
        <v>444.5</v>
      </c>
      <c r="G761" s="141">
        <f t="shared" ref="G761:H761" si="267">G762+G763</f>
        <v>444.5</v>
      </c>
      <c r="H761" s="141">
        <f t="shared" si="267"/>
        <v>444.5</v>
      </c>
    </row>
    <row r="762" spans="1:8" ht="15.75" outlineLevel="7" x14ac:dyDescent="0.2">
      <c r="A762" s="22" t="s">
        <v>211</v>
      </c>
      <c r="B762" s="22" t="s">
        <v>189</v>
      </c>
      <c r="C762" s="22" t="s">
        <v>459</v>
      </c>
      <c r="D762" s="22" t="s">
        <v>6</v>
      </c>
      <c r="E762" s="53" t="s">
        <v>7</v>
      </c>
      <c r="F762" s="150">
        <v>326.89999999999998</v>
      </c>
      <c r="G762" s="150">
        <v>326.89999999999998</v>
      </c>
      <c r="H762" s="150">
        <v>326.89999999999998</v>
      </c>
    </row>
    <row r="763" spans="1:8" ht="15.75" outlineLevel="7" x14ac:dyDescent="0.2">
      <c r="A763" s="22" t="s">
        <v>211</v>
      </c>
      <c r="B763" s="22" t="s">
        <v>189</v>
      </c>
      <c r="C763" s="22" t="s">
        <v>459</v>
      </c>
      <c r="D763" s="22" t="s">
        <v>28</v>
      </c>
      <c r="E763" s="53" t="s">
        <v>29</v>
      </c>
      <c r="F763" s="150">
        <v>117.6</v>
      </c>
      <c r="G763" s="150">
        <v>117.6</v>
      </c>
      <c r="H763" s="150">
        <v>117.6</v>
      </c>
    </row>
    <row r="764" spans="1:8" ht="31.5" outlineLevel="5" x14ac:dyDescent="0.2">
      <c r="A764" s="24" t="s">
        <v>211</v>
      </c>
      <c r="B764" s="24" t="s">
        <v>189</v>
      </c>
      <c r="C764" s="24" t="s">
        <v>461</v>
      </c>
      <c r="D764" s="24"/>
      <c r="E764" s="54" t="s">
        <v>91</v>
      </c>
      <c r="F764" s="141">
        <f>F765+F766</f>
        <v>27</v>
      </c>
      <c r="G764" s="141">
        <f t="shared" ref="G764:H764" si="268">G765+G766</f>
        <v>27</v>
      </c>
      <c r="H764" s="141">
        <f t="shared" si="268"/>
        <v>27</v>
      </c>
    </row>
    <row r="765" spans="1:8" ht="15.75" outlineLevel="7" x14ac:dyDescent="0.2">
      <c r="A765" s="22" t="s">
        <v>211</v>
      </c>
      <c r="B765" s="22" t="s">
        <v>189</v>
      </c>
      <c r="C765" s="22" t="s">
        <v>461</v>
      </c>
      <c r="D765" s="22" t="s">
        <v>6</v>
      </c>
      <c r="E765" s="53" t="s">
        <v>7</v>
      </c>
      <c r="F765" s="150">
        <v>18</v>
      </c>
      <c r="G765" s="150">
        <v>18</v>
      </c>
      <c r="H765" s="150">
        <v>18</v>
      </c>
    </row>
    <row r="766" spans="1:8" ht="15.75" outlineLevel="7" x14ac:dyDescent="0.2">
      <c r="A766" s="22" t="s">
        <v>211</v>
      </c>
      <c r="B766" s="22" t="s">
        <v>189</v>
      </c>
      <c r="C766" s="22" t="s">
        <v>461</v>
      </c>
      <c r="D766" s="22" t="s">
        <v>28</v>
      </c>
      <c r="E766" s="53" t="s">
        <v>29</v>
      </c>
      <c r="F766" s="150">
        <v>9</v>
      </c>
      <c r="G766" s="150">
        <v>9</v>
      </c>
      <c r="H766" s="150">
        <v>9</v>
      </c>
    </row>
    <row r="767" spans="1:8" ht="15.75" outlineLevel="7" x14ac:dyDescent="0.2">
      <c r="A767" s="24" t="s">
        <v>211</v>
      </c>
      <c r="B767" s="24" t="s">
        <v>195</v>
      </c>
      <c r="C767" s="22"/>
      <c r="D767" s="22"/>
      <c r="E767" s="155" t="s">
        <v>196</v>
      </c>
      <c r="F767" s="141">
        <f>F768</f>
        <v>19126.599999999999</v>
      </c>
      <c r="G767" s="141">
        <f t="shared" ref="G767:H769" si="269">G768</f>
        <v>18542.699999999997</v>
      </c>
      <c r="H767" s="141">
        <f t="shared" si="269"/>
        <v>18763.5</v>
      </c>
    </row>
    <row r="768" spans="1:8" ht="15.75" outlineLevel="1" x14ac:dyDescent="0.2">
      <c r="A768" s="24" t="s">
        <v>211</v>
      </c>
      <c r="B768" s="24" t="s">
        <v>199</v>
      </c>
      <c r="C768" s="24"/>
      <c r="D768" s="24"/>
      <c r="E768" s="54" t="s">
        <v>200</v>
      </c>
      <c r="F768" s="141">
        <f>F769</f>
        <v>19126.599999999999</v>
      </c>
      <c r="G768" s="141">
        <f t="shared" si="269"/>
        <v>18542.699999999997</v>
      </c>
      <c r="H768" s="141">
        <f t="shared" si="269"/>
        <v>18763.5</v>
      </c>
    </row>
    <row r="769" spans="1:8" ht="15.75" outlineLevel="2" x14ac:dyDescent="0.2">
      <c r="A769" s="24" t="s">
        <v>211</v>
      </c>
      <c r="B769" s="24" t="s">
        <v>199</v>
      </c>
      <c r="C769" s="24" t="s">
        <v>66</v>
      </c>
      <c r="D769" s="24"/>
      <c r="E769" s="54" t="s">
        <v>296</v>
      </c>
      <c r="F769" s="141">
        <f>F770</f>
        <v>19126.599999999999</v>
      </c>
      <c r="G769" s="141">
        <f t="shared" si="269"/>
        <v>18542.699999999997</v>
      </c>
      <c r="H769" s="141">
        <f t="shared" si="269"/>
        <v>18763.5</v>
      </c>
    </row>
    <row r="770" spans="1:8" ht="15.75" outlineLevel="3" x14ac:dyDescent="0.2">
      <c r="A770" s="24" t="s">
        <v>211</v>
      </c>
      <c r="B770" s="24" t="s">
        <v>199</v>
      </c>
      <c r="C770" s="24" t="s">
        <v>382</v>
      </c>
      <c r="D770" s="24"/>
      <c r="E770" s="54" t="s">
        <v>364</v>
      </c>
      <c r="F770" s="141">
        <f>F771+F775</f>
        <v>19126.599999999999</v>
      </c>
      <c r="G770" s="141">
        <f t="shared" ref="G770:H770" si="270">G771+G775</f>
        <v>18542.699999999997</v>
      </c>
      <c r="H770" s="141">
        <f t="shared" si="270"/>
        <v>18763.5</v>
      </c>
    </row>
    <row r="771" spans="1:8" ht="31.5" outlineLevel="3" x14ac:dyDescent="0.2">
      <c r="A771" s="24" t="s">
        <v>211</v>
      </c>
      <c r="B771" s="24" t="s">
        <v>199</v>
      </c>
      <c r="C771" s="24" t="s">
        <v>629</v>
      </c>
      <c r="D771" s="24"/>
      <c r="E771" s="54" t="s">
        <v>637</v>
      </c>
      <c r="F771" s="141">
        <f>F772</f>
        <v>12562.2</v>
      </c>
      <c r="G771" s="141">
        <f t="shared" ref="G771:H771" si="271">G772</f>
        <v>11978.3</v>
      </c>
      <c r="H771" s="141">
        <f t="shared" si="271"/>
        <v>12199.1</v>
      </c>
    </row>
    <row r="772" spans="1:8" ht="15.75" outlineLevel="7" x14ac:dyDescent="0.2">
      <c r="A772" s="24" t="s">
        <v>211</v>
      </c>
      <c r="B772" s="24" t="s">
        <v>199</v>
      </c>
      <c r="C772" s="24" t="s">
        <v>401</v>
      </c>
      <c r="D772" s="24"/>
      <c r="E772" s="54" t="s">
        <v>262</v>
      </c>
      <c r="F772" s="141">
        <f>F773+F774</f>
        <v>12562.2</v>
      </c>
      <c r="G772" s="141">
        <f t="shared" ref="G772:H772" si="272">G773+G774</f>
        <v>11978.3</v>
      </c>
      <c r="H772" s="141">
        <f t="shared" si="272"/>
        <v>12199.1</v>
      </c>
    </row>
    <row r="773" spans="1:8" ht="15.75" outlineLevel="7" x14ac:dyDescent="0.2">
      <c r="A773" s="22" t="s">
        <v>211</v>
      </c>
      <c r="B773" s="22" t="s">
        <v>199</v>
      </c>
      <c r="C773" s="22" t="s">
        <v>401</v>
      </c>
      <c r="D773" s="14" t="s">
        <v>17</v>
      </c>
      <c r="E773" s="19" t="s">
        <v>18</v>
      </c>
      <c r="F773" s="150">
        <f>2250+630</f>
        <v>2880</v>
      </c>
      <c r="G773" s="150">
        <f>1320+630</f>
        <v>1950</v>
      </c>
      <c r="H773" s="150">
        <f>1520+630</f>
        <v>2150</v>
      </c>
    </row>
    <row r="774" spans="1:8" ht="15.75" outlineLevel="7" x14ac:dyDescent="0.2">
      <c r="A774" s="22" t="s">
        <v>211</v>
      </c>
      <c r="B774" s="22" t="s">
        <v>199</v>
      </c>
      <c r="C774" s="22" t="s">
        <v>401</v>
      </c>
      <c r="D774" s="14" t="s">
        <v>28</v>
      </c>
      <c r="E774" s="19" t="s">
        <v>29</v>
      </c>
      <c r="F774" s="150">
        <f>100+9582.2</f>
        <v>9682.2000000000007</v>
      </c>
      <c r="G774" s="150">
        <f>217+9811.3</f>
        <v>10028.299999999999</v>
      </c>
      <c r="H774" s="150">
        <f>217+9832.1</f>
        <v>10049.1</v>
      </c>
    </row>
    <row r="775" spans="1:8" ht="15.75" outlineLevel="4" x14ac:dyDescent="0.2">
      <c r="A775" s="24" t="s">
        <v>211</v>
      </c>
      <c r="B775" s="24" t="s">
        <v>199</v>
      </c>
      <c r="C775" s="24" t="s">
        <v>405</v>
      </c>
      <c r="D775" s="24"/>
      <c r="E775" s="54" t="s">
        <v>638</v>
      </c>
      <c r="F775" s="141">
        <f>F776+F778</f>
        <v>6564.4</v>
      </c>
      <c r="G775" s="141">
        <f t="shared" ref="G775:H775" si="273">G776+G778</f>
        <v>6564.4</v>
      </c>
      <c r="H775" s="141">
        <f t="shared" si="273"/>
        <v>6564.4</v>
      </c>
    </row>
    <row r="776" spans="1:8" ht="15.75" outlineLevel="5" x14ac:dyDescent="0.2">
      <c r="A776" s="24" t="s">
        <v>211</v>
      </c>
      <c r="B776" s="24" t="s">
        <v>199</v>
      </c>
      <c r="C776" s="24" t="s">
        <v>410</v>
      </c>
      <c r="D776" s="24"/>
      <c r="E776" s="184" t="s">
        <v>245</v>
      </c>
      <c r="F776" s="141">
        <f>F777</f>
        <v>150</v>
      </c>
      <c r="G776" s="141">
        <f t="shared" ref="G776:H776" si="274">G777</f>
        <v>150</v>
      </c>
      <c r="H776" s="141">
        <f t="shared" si="274"/>
        <v>150</v>
      </c>
    </row>
    <row r="777" spans="1:8" ht="15.75" outlineLevel="7" x14ac:dyDescent="0.2">
      <c r="A777" s="22" t="s">
        <v>211</v>
      </c>
      <c r="B777" s="22" t="s">
        <v>199</v>
      </c>
      <c r="C777" s="22" t="s">
        <v>410</v>
      </c>
      <c r="D777" s="22" t="s">
        <v>17</v>
      </c>
      <c r="E777" s="53" t="s">
        <v>18</v>
      </c>
      <c r="F777" s="150">
        <v>150</v>
      </c>
      <c r="G777" s="150">
        <v>150</v>
      </c>
      <c r="H777" s="150">
        <v>150</v>
      </c>
    </row>
    <row r="778" spans="1:8" ht="47.25" outlineLevel="7" x14ac:dyDescent="0.2">
      <c r="A778" s="24" t="s">
        <v>211</v>
      </c>
      <c r="B778" s="24" t="s">
        <v>199</v>
      </c>
      <c r="C778" s="24" t="s">
        <v>412</v>
      </c>
      <c r="D778" s="24"/>
      <c r="E778" s="184" t="s">
        <v>267</v>
      </c>
      <c r="F778" s="141">
        <f>F779</f>
        <v>6414.4</v>
      </c>
      <c r="G778" s="141">
        <f t="shared" ref="G778:H778" si="275">G779</f>
        <v>6414.4</v>
      </c>
      <c r="H778" s="141">
        <f t="shared" si="275"/>
        <v>6414.4</v>
      </c>
    </row>
    <row r="779" spans="1:8" ht="15.75" outlineLevel="7" x14ac:dyDescent="0.2">
      <c r="A779" s="22" t="s">
        <v>211</v>
      </c>
      <c r="B779" s="22" t="s">
        <v>199</v>
      </c>
      <c r="C779" s="22" t="s">
        <v>412</v>
      </c>
      <c r="D779" s="14" t="s">
        <v>28</v>
      </c>
      <c r="E779" s="185" t="s">
        <v>29</v>
      </c>
      <c r="F779" s="150">
        <v>6414.4</v>
      </c>
      <c r="G779" s="150">
        <v>6414.4</v>
      </c>
      <c r="H779" s="150">
        <v>6414.4</v>
      </c>
    </row>
    <row r="780" spans="1:8" s="138" customFormat="1" ht="15.75" outlineLevel="7" x14ac:dyDescent="0.2">
      <c r="A780" s="24" t="s">
        <v>211</v>
      </c>
      <c r="B780" s="180" t="s">
        <v>205</v>
      </c>
      <c r="C780" s="186"/>
      <c r="D780" s="24"/>
      <c r="E780" s="155" t="s">
        <v>206</v>
      </c>
      <c r="F780" s="141">
        <f t="shared" ref="F780:H785" si="276">F781</f>
        <v>366.67</v>
      </c>
      <c r="G780" s="141">
        <f t="shared" si="276"/>
        <v>366.67</v>
      </c>
      <c r="H780" s="141">
        <f t="shared" si="276"/>
        <v>366.67</v>
      </c>
    </row>
    <row r="781" spans="1:8" s="138" customFormat="1" ht="15.75" outlineLevel="7" x14ac:dyDescent="0.2">
      <c r="A781" s="24" t="s">
        <v>211</v>
      </c>
      <c r="B781" s="180" t="s">
        <v>237</v>
      </c>
      <c r="C781" s="22"/>
      <c r="D781" s="22"/>
      <c r="E781" s="155" t="s">
        <v>238</v>
      </c>
      <c r="F781" s="141">
        <f t="shared" si="276"/>
        <v>366.67</v>
      </c>
      <c r="G781" s="141">
        <f t="shared" si="276"/>
        <v>366.67</v>
      </c>
      <c r="H781" s="141">
        <f t="shared" si="276"/>
        <v>366.67</v>
      </c>
    </row>
    <row r="782" spans="1:8" s="138" customFormat="1" ht="15.75" outlineLevel="7" x14ac:dyDescent="0.2">
      <c r="A782" s="24" t="s">
        <v>211</v>
      </c>
      <c r="B782" s="180" t="s">
        <v>237</v>
      </c>
      <c r="C782" s="159" t="s">
        <v>79</v>
      </c>
      <c r="D782" s="159"/>
      <c r="E782" s="52" t="s">
        <v>302</v>
      </c>
      <c r="F782" s="141">
        <f t="shared" si="276"/>
        <v>366.67</v>
      </c>
      <c r="G782" s="141">
        <f t="shared" si="276"/>
        <v>366.67</v>
      </c>
      <c r="H782" s="141">
        <f t="shared" si="276"/>
        <v>366.67</v>
      </c>
    </row>
    <row r="783" spans="1:8" s="138" customFormat="1" ht="15.75" outlineLevel="7" x14ac:dyDescent="0.2">
      <c r="A783" s="24" t="s">
        <v>211</v>
      </c>
      <c r="B783" s="180" t="s">
        <v>237</v>
      </c>
      <c r="C783" s="159" t="s">
        <v>519</v>
      </c>
      <c r="D783" s="159"/>
      <c r="E783" s="52" t="s">
        <v>364</v>
      </c>
      <c r="F783" s="141">
        <f t="shared" si="276"/>
        <v>366.67</v>
      </c>
      <c r="G783" s="141">
        <f t="shared" si="276"/>
        <v>366.67</v>
      </c>
      <c r="H783" s="141">
        <f t="shared" si="276"/>
        <v>366.67</v>
      </c>
    </row>
    <row r="784" spans="1:8" s="138" customFormat="1" ht="21" customHeight="1" outlineLevel="7" x14ac:dyDescent="0.2">
      <c r="A784" s="24" t="s">
        <v>211</v>
      </c>
      <c r="B784" s="180" t="s">
        <v>237</v>
      </c>
      <c r="C784" s="159" t="s">
        <v>525</v>
      </c>
      <c r="D784" s="159"/>
      <c r="E784" s="52" t="s">
        <v>649</v>
      </c>
      <c r="F784" s="141">
        <f t="shared" si="276"/>
        <v>366.67</v>
      </c>
      <c r="G784" s="141">
        <f t="shared" si="276"/>
        <v>366.67</v>
      </c>
      <c r="H784" s="141">
        <f t="shared" si="276"/>
        <v>366.67</v>
      </c>
    </row>
    <row r="785" spans="1:8" s="138" customFormat="1" ht="15.75" outlineLevel="7" x14ac:dyDescent="0.2">
      <c r="A785" s="24" t="s">
        <v>211</v>
      </c>
      <c r="B785" s="180" t="s">
        <v>237</v>
      </c>
      <c r="C785" s="159" t="s">
        <v>530</v>
      </c>
      <c r="D785" s="17"/>
      <c r="E785" s="52" t="s">
        <v>276</v>
      </c>
      <c r="F785" s="141">
        <f t="shared" si="276"/>
        <v>366.67</v>
      </c>
      <c r="G785" s="141">
        <f t="shared" si="276"/>
        <v>366.67</v>
      </c>
      <c r="H785" s="141">
        <f t="shared" si="276"/>
        <v>366.67</v>
      </c>
    </row>
    <row r="786" spans="1:8" s="138" customFormat="1" ht="15.75" outlineLevel="7" x14ac:dyDescent="0.2">
      <c r="A786" s="22" t="s">
        <v>211</v>
      </c>
      <c r="B786" s="181" t="s">
        <v>237</v>
      </c>
      <c r="C786" s="17" t="s">
        <v>530</v>
      </c>
      <c r="D786" s="17" t="s">
        <v>28</v>
      </c>
      <c r="E786" s="19" t="s">
        <v>29</v>
      </c>
      <c r="F786" s="150">
        <v>366.67</v>
      </c>
      <c r="G786" s="150">
        <v>366.67</v>
      </c>
      <c r="H786" s="150">
        <v>366.67</v>
      </c>
    </row>
    <row r="787" spans="1:8" ht="15.75" outlineLevel="7" x14ac:dyDescent="0.2">
      <c r="A787" s="22"/>
      <c r="B787" s="22"/>
      <c r="C787" s="22"/>
      <c r="D787" s="22"/>
      <c r="E787" s="53"/>
      <c r="F787" s="150"/>
      <c r="G787" s="150"/>
      <c r="H787" s="150"/>
    </row>
    <row r="788" spans="1:8" ht="15.75" x14ac:dyDescent="0.2">
      <c r="A788" s="24" t="s">
        <v>217</v>
      </c>
      <c r="B788" s="24"/>
      <c r="C788" s="24"/>
      <c r="D788" s="24"/>
      <c r="E788" s="54" t="s">
        <v>315</v>
      </c>
      <c r="F788" s="141">
        <f>F789+F796+F805+F812+F847</f>
        <v>342977.57332999998</v>
      </c>
      <c r="G788" s="141">
        <f t="shared" ref="G788:H788" si="277">G789+G796+G805+G812+G847</f>
        <v>328330.5</v>
      </c>
      <c r="H788" s="141">
        <f t="shared" si="277"/>
        <v>328330.5</v>
      </c>
    </row>
    <row r="789" spans="1:8" ht="15.75" x14ac:dyDescent="0.2">
      <c r="A789" s="24" t="s">
        <v>217</v>
      </c>
      <c r="B789" s="24" t="s">
        <v>136</v>
      </c>
      <c r="C789" s="24"/>
      <c r="D789" s="24"/>
      <c r="E789" s="155" t="s">
        <v>137</v>
      </c>
      <c r="F789" s="141">
        <f t="shared" ref="F789:H794" si="278">F790</f>
        <v>43.3</v>
      </c>
      <c r="G789" s="141">
        <f t="shared" si="278"/>
        <v>43.3</v>
      </c>
      <c r="H789" s="141">
        <f t="shared" si="278"/>
        <v>43.3</v>
      </c>
    </row>
    <row r="790" spans="1:8" ht="15.75" outlineLevel="1" x14ac:dyDescent="0.2">
      <c r="A790" s="24" t="s">
        <v>217</v>
      </c>
      <c r="B790" s="24" t="s">
        <v>140</v>
      </c>
      <c r="C790" s="24"/>
      <c r="D790" s="24"/>
      <c r="E790" s="54" t="s">
        <v>141</v>
      </c>
      <c r="F790" s="141">
        <f t="shared" si="278"/>
        <v>43.3</v>
      </c>
      <c r="G790" s="141">
        <f t="shared" si="278"/>
        <v>43.3</v>
      </c>
      <c r="H790" s="141">
        <f t="shared" si="278"/>
        <v>43.3</v>
      </c>
    </row>
    <row r="791" spans="1:8" ht="31.5" outlineLevel="2" x14ac:dyDescent="0.2">
      <c r="A791" s="24" t="s">
        <v>217</v>
      </c>
      <c r="B791" s="24" t="s">
        <v>140</v>
      </c>
      <c r="C791" s="24" t="s">
        <v>21</v>
      </c>
      <c r="D791" s="24"/>
      <c r="E791" s="54" t="s">
        <v>303</v>
      </c>
      <c r="F791" s="141">
        <f t="shared" si="278"/>
        <v>43.3</v>
      </c>
      <c r="G791" s="141">
        <f t="shared" si="278"/>
        <v>43.3</v>
      </c>
      <c r="H791" s="141">
        <f t="shared" si="278"/>
        <v>43.3</v>
      </c>
    </row>
    <row r="792" spans="1:8" ht="15.75" outlineLevel="3" x14ac:dyDescent="0.2">
      <c r="A792" s="24" t="s">
        <v>217</v>
      </c>
      <c r="B792" s="24" t="s">
        <v>140</v>
      </c>
      <c r="C792" s="24" t="s">
        <v>365</v>
      </c>
      <c r="D792" s="24"/>
      <c r="E792" s="54" t="s">
        <v>364</v>
      </c>
      <c r="F792" s="141">
        <f t="shared" si="278"/>
        <v>43.3</v>
      </c>
      <c r="G792" s="141">
        <f t="shared" si="278"/>
        <v>43.3</v>
      </c>
      <c r="H792" s="141">
        <f t="shared" si="278"/>
        <v>43.3</v>
      </c>
    </row>
    <row r="793" spans="1:8" ht="31.5" outlineLevel="4" x14ac:dyDescent="0.2">
      <c r="A793" s="24" t="s">
        <v>217</v>
      </c>
      <c r="B793" s="24" t="s">
        <v>140</v>
      </c>
      <c r="C793" s="24" t="s">
        <v>366</v>
      </c>
      <c r="D793" s="24"/>
      <c r="E793" s="54" t="s">
        <v>637</v>
      </c>
      <c r="F793" s="141">
        <f t="shared" si="278"/>
        <v>43.3</v>
      </c>
      <c r="G793" s="141">
        <f t="shared" si="278"/>
        <v>43.3</v>
      </c>
      <c r="H793" s="141">
        <f t="shared" si="278"/>
        <v>43.3</v>
      </c>
    </row>
    <row r="794" spans="1:8" ht="15.75" outlineLevel="5" x14ac:dyDescent="0.2">
      <c r="A794" s="24" t="s">
        <v>217</v>
      </c>
      <c r="B794" s="24" t="s">
        <v>140</v>
      </c>
      <c r="C794" s="24" t="s">
        <v>361</v>
      </c>
      <c r="D794" s="24"/>
      <c r="E794" s="54" t="s">
        <v>30</v>
      </c>
      <c r="F794" s="141">
        <f t="shared" si="278"/>
        <v>43.3</v>
      </c>
      <c r="G794" s="141">
        <f t="shared" si="278"/>
        <v>43.3</v>
      </c>
      <c r="H794" s="141">
        <f t="shared" si="278"/>
        <v>43.3</v>
      </c>
    </row>
    <row r="795" spans="1:8" ht="15.75" outlineLevel="7" x14ac:dyDescent="0.2">
      <c r="A795" s="22" t="s">
        <v>217</v>
      </c>
      <c r="B795" s="22" t="s">
        <v>140</v>
      </c>
      <c r="C795" s="22" t="s">
        <v>361</v>
      </c>
      <c r="D795" s="22" t="s">
        <v>6</v>
      </c>
      <c r="E795" s="53" t="s">
        <v>7</v>
      </c>
      <c r="F795" s="173">
        <v>43.3</v>
      </c>
      <c r="G795" s="150">
        <v>43.3</v>
      </c>
      <c r="H795" s="150">
        <v>43.3</v>
      </c>
    </row>
    <row r="796" spans="1:8" ht="15.75" outlineLevel="7" x14ac:dyDescent="0.2">
      <c r="A796" s="24" t="s">
        <v>217</v>
      </c>
      <c r="B796" s="24" t="s">
        <v>164</v>
      </c>
      <c r="C796" s="22"/>
      <c r="D796" s="22"/>
      <c r="E796" s="155" t="s">
        <v>165</v>
      </c>
      <c r="F796" s="141">
        <f>F797</f>
        <v>307.70000000000005</v>
      </c>
      <c r="G796" s="141">
        <f t="shared" ref="G796:H800" si="279">G797</f>
        <v>307.70000000000005</v>
      </c>
      <c r="H796" s="141">
        <f t="shared" si="279"/>
        <v>307.70000000000005</v>
      </c>
    </row>
    <row r="797" spans="1:8" ht="15.75" outlineLevel="1" x14ac:dyDescent="0.2">
      <c r="A797" s="24" t="s">
        <v>217</v>
      </c>
      <c r="B797" s="24" t="s">
        <v>172</v>
      </c>
      <c r="C797" s="24"/>
      <c r="D797" s="24"/>
      <c r="E797" s="54" t="s">
        <v>173</v>
      </c>
      <c r="F797" s="141">
        <f>F798</f>
        <v>307.70000000000005</v>
      </c>
      <c r="G797" s="141">
        <f t="shared" si="279"/>
        <v>307.70000000000005</v>
      </c>
      <c r="H797" s="141">
        <f t="shared" si="279"/>
        <v>307.70000000000005</v>
      </c>
    </row>
    <row r="798" spans="1:8" ht="31.5" outlineLevel="2" x14ac:dyDescent="0.2">
      <c r="A798" s="24" t="s">
        <v>217</v>
      </c>
      <c r="B798" s="24" t="s">
        <v>172</v>
      </c>
      <c r="C798" s="24" t="s">
        <v>54</v>
      </c>
      <c r="D798" s="24"/>
      <c r="E798" s="54" t="s">
        <v>297</v>
      </c>
      <c r="F798" s="141">
        <f>F799</f>
        <v>307.70000000000005</v>
      </c>
      <c r="G798" s="141">
        <f t="shared" si="279"/>
        <v>307.70000000000005</v>
      </c>
      <c r="H798" s="141">
        <f t="shared" si="279"/>
        <v>307.70000000000005</v>
      </c>
    </row>
    <row r="799" spans="1:8" ht="15.75" outlineLevel="3" x14ac:dyDescent="0.2">
      <c r="A799" s="24" t="s">
        <v>217</v>
      </c>
      <c r="B799" s="24" t="s">
        <v>172</v>
      </c>
      <c r="C799" s="24" t="s">
        <v>95</v>
      </c>
      <c r="D799" s="24"/>
      <c r="E799" s="54" t="s">
        <v>364</v>
      </c>
      <c r="F799" s="141">
        <f>F800</f>
        <v>307.70000000000005</v>
      </c>
      <c r="G799" s="141">
        <f t="shared" si="279"/>
        <v>307.70000000000005</v>
      </c>
      <c r="H799" s="141">
        <f t="shared" si="279"/>
        <v>307.70000000000005</v>
      </c>
    </row>
    <row r="800" spans="1:8" ht="31.5" outlineLevel="4" x14ac:dyDescent="0.2">
      <c r="A800" s="24" t="s">
        <v>217</v>
      </c>
      <c r="B800" s="24" t="s">
        <v>172</v>
      </c>
      <c r="C800" s="24" t="s">
        <v>431</v>
      </c>
      <c r="D800" s="24"/>
      <c r="E800" s="54" t="s">
        <v>684</v>
      </c>
      <c r="F800" s="141">
        <f>F801</f>
        <v>307.70000000000005</v>
      </c>
      <c r="G800" s="141">
        <f t="shared" si="279"/>
        <v>307.70000000000005</v>
      </c>
      <c r="H800" s="141">
        <f t="shared" si="279"/>
        <v>307.70000000000005</v>
      </c>
    </row>
    <row r="801" spans="1:8" ht="15.75" outlineLevel="5" x14ac:dyDescent="0.2">
      <c r="A801" s="24" t="s">
        <v>217</v>
      </c>
      <c r="B801" s="24" t="s">
        <v>172</v>
      </c>
      <c r="C801" s="24" t="s">
        <v>434</v>
      </c>
      <c r="D801" s="24"/>
      <c r="E801" s="54" t="s">
        <v>92</v>
      </c>
      <c r="F801" s="141">
        <f>F802+F803+F804</f>
        <v>307.70000000000005</v>
      </c>
      <c r="G801" s="141">
        <f t="shared" ref="G801:H801" si="280">G802+G803+G804</f>
        <v>307.70000000000005</v>
      </c>
      <c r="H801" s="141">
        <f t="shared" si="280"/>
        <v>307.70000000000005</v>
      </c>
    </row>
    <row r="802" spans="1:8" ht="15.75" outlineLevel="7" x14ac:dyDescent="0.2">
      <c r="A802" s="22" t="s">
        <v>217</v>
      </c>
      <c r="B802" s="22" t="s">
        <v>172</v>
      </c>
      <c r="C802" s="22" t="s">
        <v>434</v>
      </c>
      <c r="D802" s="22" t="s">
        <v>6</v>
      </c>
      <c r="E802" s="53" t="s">
        <v>7</v>
      </c>
      <c r="F802" s="150">
        <v>109.9</v>
      </c>
      <c r="G802" s="150">
        <v>109.9</v>
      </c>
      <c r="H802" s="150">
        <v>109.9</v>
      </c>
    </row>
    <row r="803" spans="1:8" ht="15.75" outlineLevel="7" x14ac:dyDescent="0.2">
      <c r="A803" s="22" t="s">
        <v>217</v>
      </c>
      <c r="B803" s="22" t="s">
        <v>172</v>
      </c>
      <c r="C803" s="22" t="s">
        <v>434</v>
      </c>
      <c r="D803" s="22" t="s">
        <v>28</v>
      </c>
      <c r="E803" s="53" t="s">
        <v>29</v>
      </c>
      <c r="F803" s="150">
        <v>73.7</v>
      </c>
      <c r="G803" s="156">
        <v>73.7</v>
      </c>
      <c r="H803" s="156">
        <v>73.7</v>
      </c>
    </row>
    <row r="804" spans="1:8" ht="15.75" outlineLevel="7" x14ac:dyDescent="0.2">
      <c r="A804" s="22" t="s">
        <v>217</v>
      </c>
      <c r="B804" s="22" t="s">
        <v>172</v>
      </c>
      <c r="C804" s="22" t="s">
        <v>434</v>
      </c>
      <c r="D804" s="22" t="s">
        <v>13</v>
      </c>
      <c r="E804" s="53" t="s">
        <v>14</v>
      </c>
      <c r="F804" s="150">
        <v>124.1</v>
      </c>
      <c r="G804" s="156">
        <v>124.1</v>
      </c>
      <c r="H804" s="156">
        <v>124.1</v>
      </c>
    </row>
    <row r="805" spans="1:8" ht="15.75" outlineLevel="7" x14ac:dyDescent="0.2">
      <c r="A805" s="24" t="s">
        <v>217</v>
      </c>
      <c r="B805" s="24" t="s">
        <v>184</v>
      </c>
      <c r="C805" s="22"/>
      <c r="D805" s="22"/>
      <c r="E805" s="54" t="s">
        <v>185</v>
      </c>
      <c r="F805" s="141">
        <f t="shared" ref="F805:H810" si="281">F806</f>
        <v>166.6</v>
      </c>
      <c r="G805" s="141">
        <f t="shared" si="281"/>
        <v>166.6</v>
      </c>
      <c r="H805" s="141">
        <f t="shared" si="281"/>
        <v>166.6</v>
      </c>
    </row>
    <row r="806" spans="1:8" ht="15.75" outlineLevel="7" x14ac:dyDescent="0.2">
      <c r="A806" s="24" t="s">
        <v>217</v>
      </c>
      <c r="B806" s="24" t="s">
        <v>235</v>
      </c>
      <c r="C806" s="24"/>
      <c r="D806" s="24"/>
      <c r="E806" s="155" t="s">
        <v>236</v>
      </c>
      <c r="F806" s="141">
        <f t="shared" si="281"/>
        <v>166.6</v>
      </c>
      <c r="G806" s="141">
        <f t="shared" si="281"/>
        <v>166.6</v>
      </c>
      <c r="H806" s="141">
        <f t="shared" si="281"/>
        <v>166.6</v>
      </c>
    </row>
    <row r="807" spans="1:8" ht="31.5" outlineLevel="7" x14ac:dyDescent="0.2">
      <c r="A807" s="24" t="s">
        <v>217</v>
      </c>
      <c r="B807" s="24" t="s">
        <v>235</v>
      </c>
      <c r="C807" s="24" t="s">
        <v>24</v>
      </c>
      <c r="D807" s="24"/>
      <c r="E807" s="54" t="s">
        <v>298</v>
      </c>
      <c r="F807" s="141">
        <f t="shared" si="281"/>
        <v>166.6</v>
      </c>
      <c r="G807" s="141">
        <f t="shared" si="281"/>
        <v>166.6</v>
      </c>
      <c r="H807" s="141">
        <f t="shared" si="281"/>
        <v>166.6</v>
      </c>
    </row>
    <row r="808" spans="1:8" ht="15.75" outlineLevel="7" x14ac:dyDescent="0.2">
      <c r="A808" s="24" t="s">
        <v>217</v>
      </c>
      <c r="B808" s="24" t="s">
        <v>235</v>
      </c>
      <c r="C808" s="24" t="s">
        <v>438</v>
      </c>
      <c r="D808" s="24"/>
      <c r="E808" s="54" t="s">
        <v>364</v>
      </c>
      <c r="F808" s="141">
        <f t="shared" si="281"/>
        <v>166.6</v>
      </c>
      <c r="G808" s="141">
        <f t="shared" si="281"/>
        <v>166.6</v>
      </c>
      <c r="H808" s="141">
        <f t="shared" si="281"/>
        <v>166.6</v>
      </c>
    </row>
    <row r="809" spans="1:8" ht="15.75" outlineLevel="7" x14ac:dyDescent="0.2">
      <c r="A809" s="24" t="s">
        <v>217</v>
      </c>
      <c r="B809" s="24" t="s">
        <v>235</v>
      </c>
      <c r="C809" s="9" t="s">
        <v>465</v>
      </c>
      <c r="D809" s="16"/>
      <c r="E809" s="51" t="s">
        <v>648</v>
      </c>
      <c r="F809" s="141">
        <f t="shared" si="281"/>
        <v>166.6</v>
      </c>
      <c r="G809" s="141">
        <f t="shared" si="281"/>
        <v>166.6</v>
      </c>
      <c r="H809" s="141">
        <f t="shared" si="281"/>
        <v>166.6</v>
      </c>
    </row>
    <row r="810" spans="1:8" ht="15.75" outlineLevel="7" x14ac:dyDescent="0.2">
      <c r="A810" s="24" t="s">
        <v>217</v>
      </c>
      <c r="B810" s="24" t="s">
        <v>235</v>
      </c>
      <c r="C810" s="9" t="s">
        <v>469</v>
      </c>
      <c r="D810" s="9"/>
      <c r="E810" s="51" t="s">
        <v>299</v>
      </c>
      <c r="F810" s="141">
        <f t="shared" si="281"/>
        <v>166.6</v>
      </c>
      <c r="G810" s="141">
        <f t="shared" si="281"/>
        <v>166.6</v>
      </c>
      <c r="H810" s="141">
        <f t="shared" si="281"/>
        <v>166.6</v>
      </c>
    </row>
    <row r="811" spans="1:8" ht="15.75" outlineLevel="7" x14ac:dyDescent="0.2">
      <c r="A811" s="22" t="s">
        <v>217</v>
      </c>
      <c r="B811" s="22" t="s">
        <v>235</v>
      </c>
      <c r="C811" s="14" t="s">
        <v>469</v>
      </c>
      <c r="D811" s="15" t="s">
        <v>28</v>
      </c>
      <c r="E811" s="19" t="s">
        <v>29</v>
      </c>
      <c r="F811" s="150">
        <v>166.6</v>
      </c>
      <c r="G811" s="156">
        <v>166.6</v>
      </c>
      <c r="H811" s="156">
        <v>166.6</v>
      </c>
    </row>
    <row r="812" spans="1:8" ht="15.75" outlineLevel="7" x14ac:dyDescent="0.2">
      <c r="A812" s="24" t="s">
        <v>217</v>
      </c>
      <c r="B812" s="24" t="s">
        <v>142</v>
      </c>
      <c r="C812" s="14"/>
      <c r="D812" s="15"/>
      <c r="E812" s="52" t="s">
        <v>143</v>
      </c>
      <c r="F812" s="150">
        <f>F813+F819+F825</f>
        <v>93980.673330000005</v>
      </c>
      <c r="G812" s="150">
        <f t="shared" ref="G812:H812" si="282">G813+G819+G825</f>
        <v>93573.3</v>
      </c>
      <c r="H812" s="150">
        <f t="shared" si="282"/>
        <v>93573.3</v>
      </c>
    </row>
    <row r="813" spans="1:8" ht="15.75" outlineLevel="7" x14ac:dyDescent="0.2">
      <c r="A813" s="24" t="s">
        <v>217</v>
      </c>
      <c r="B813" s="24" t="s">
        <v>215</v>
      </c>
      <c r="C813" s="14"/>
      <c r="D813" s="15"/>
      <c r="E813" s="52" t="s">
        <v>216</v>
      </c>
      <c r="F813" s="141">
        <f>F814</f>
        <v>74298.8</v>
      </c>
      <c r="G813" s="141">
        <f t="shared" ref="G813:H817" si="283">G814</f>
        <v>74298.8</v>
      </c>
      <c r="H813" s="141">
        <f t="shared" si="283"/>
        <v>74298.8</v>
      </c>
    </row>
    <row r="814" spans="1:8" ht="31.5" outlineLevel="7" x14ac:dyDescent="0.2">
      <c r="A814" s="24" t="s">
        <v>217</v>
      </c>
      <c r="B814" s="24" t="s">
        <v>215</v>
      </c>
      <c r="C814" s="24" t="s">
        <v>54</v>
      </c>
      <c r="D814" s="24"/>
      <c r="E814" s="54" t="s">
        <v>297</v>
      </c>
      <c r="F814" s="141">
        <f>F815</f>
        <v>74298.8</v>
      </c>
      <c r="G814" s="141">
        <f t="shared" si="283"/>
        <v>74298.8</v>
      </c>
      <c r="H814" s="141">
        <f t="shared" si="283"/>
        <v>74298.8</v>
      </c>
    </row>
    <row r="815" spans="1:8" ht="15.75" outlineLevel="3" x14ac:dyDescent="0.2">
      <c r="A815" s="24" t="s">
        <v>217</v>
      </c>
      <c r="B815" s="24" t="s">
        <v>215</v>
      </c>
      <c r="C815" s="24" t="s">
        <v>95</v>
      </c>
      <c r="D815" s="24"/>
      <c r="E815" s="54" t="s">
        <v>364</v>
      </c>
      <c r="F815" s="141">
        <f>F816</f>
        <v>74298.8</v>
      </c>
      <c r="G815" s="141">
        <f t="shared" si="283"/>
        <v>74298.8</v>
      </c>
      <c r="H815" s="141">
        <f t="shared" si="283"/>
        <v>74298.8</v>
      </c>
    </row>
    <row r="816" spans="1:8" ht="31.5" outlineLevel="4" x14ac:dyDescent="0.2">
      <c r="A816" s="24" t="s">
        <v>217</v>
      </c>
      <c r="B816" s="24" t="s">
        <v>215</v>
      </c>
      <c r="C816" s="24" t="s">
        <v>423</v>
      </c>
      <c r="D816" s="24"/>
      <c r="E816" s="54" t="s">
        <v>637</v>
      </c>
      <c r="F816" s="141">
        <f>F817</f>
        <v>74298.8</v>
      </c>
      <c r="G816" s="141">
        <f t="shared" si="283"/>
        <v>74298.8</v>
      </c>
      <c r="H816" s="141">
        <f t="shared" si="283"/>
        <v>74298.8</v>
      </c>
    </row>
    <row r="817" spans="1:8" ht="15.75" outlineLevel="5" x14ac:dyDescent="0.2">
      <c r="A817" s="24" t="s">
        <v>217</v>
      </c>
      <c r="B817" s="24" t="s">
        <v>215</v>
      </c>
      <c r="C817" s="24" t="s">
        <v>425</v>
      </c>
      <c r="D817" s="24"/>
      <c r="E817" s="54" t="s">
        <v>86</v>
      </c>
      <c r="F817" s="141">
        <f>F818</f>
        <v>74298.8</v>
      </c>
      <c r="G817" s="141">
        <f t="shared" si="283"/>
        <v>74298.8</v>
      </c>
      <c r="H817" s="141">
        <f t="shared" si="283"/>
        <v>74298.8</v>
      </c>
    </row>
    <row r="818" spans="1:8" s="157" customFormat="1" ht="15.75" outlineLevel="7" x14ac:dyDescent="0.2">
      <c r="A818" s="22" t="s">
        <v>217</v>
      </c>
      <c r="B818" s="22" t="s">
        <v>215</v>
      </c>
      <c r="C818" s="22" t="s">
        <v>425</v>
      </c>
      <c r="D818" s="22" t="s">
        <v>28</v>
      </c>
      <c r="E818" s="53" t="s">
        <v>29</v>
      </c>
      <c r="F818" s="150">
        <v>74298.8</v>
      </c>
      <c r="G818" s="156">
        <v>74298.8</v>
      </c>
      <c r="H818" s="156">
        <v>74298.8</v>
      </c>
    </row>
    <row r="819" spans="1:8" ht="15.75" outlineLevel="7" x14ac:dyDescent="0.2">
      <c r="A819" s="24" t="s">
        <v>217</v>
      </c>
      <c r="B819" s="24" t="s">
        <v>144</v>
      </c>
      <c r="C819" s="24"/>
      <c r="D819" s="24"/>
      <c r="E819" s="54" t="s">
        <v>145</v>
      </c>
      <c r="F819" s="141">
        <f>F820</f>
        <v>15</v>
      </c>
      <c r="G819" s="141">
        <f t="shared" ref="G819:H823" si="284">G820</f>
        <v>15</v>
      </c>
      <c r="H819" s="141">
        <f t="shared" si="284"/>
        <v>15</v>
      </c>
    </row>
    <row r="820" spans="1:8" ht="31.5" outlineLevel="7" x14ac:dyDescent="0.2">
      <c r="A820" s="24" t="s">
        <v>217</v>
      </c>
      <c r="B820" s="24" t="s">
        <v>144</v>
      </c>
      <c r="C820" s="24" t="s">
        <v>54</v>
      </c>
      <c r="D820" s="24"/>
      <c r="E820" s="54" t="s">
        <v>297</v>
      </c>
      <c r="F820" s="141">
        <f>F821</f>
        <v>15</v>
      </c>
      <c r="G820" s="141">
        <f t="shared" si="284"/>
        <v>15</v>
      </c>
      <c r="H820" s="141">
        <f t="shared" si="284"/>
        <v>15</v>
      </c>
    </row>
    <row r="821" spans="1:8" ht="15.75" outlineLevel="7" x14ac:dyDescent="0.2">
      <c r="A821" s="24" t="s">
        <v>217</v>
      </c>
      <c r="B821" s="24" t="s">
        <v>144</v>
      </c>
      <c r="C821" s="24" t="s">
        <v>95</v>
      </c>
      <c r="D821" s="24"/>
      <c r="E821" s="54" t="s">
        <v>364</v>
      </c>
      <c r="F821" s="141">
        <f>F822</f>
        <v>15</v>
      </c>
      <c r="G821" s="141">
        <f t="shared" si="284"/>
        <v>15</v>
      </c>
      <c r="H821" s="141">
        <f t="shared" si="284"/>
        <v>15</v>
      </c>
    </row>
    <row r="822" spans="1:8" ht="31.5" outlineLevel="7" x14ac:dyDescent="0.2">
      <c r="A822" s="24" t="s">
        <v>217</v>
      </c>
      <c r="B822" s="24" t="s">
        <v>144</v>
      </c>
      <c r="C822" s="24" t="s">
        <v>423</v>
      </c>
      <c r="D822" s="24"/>
      <c r="E822" s="54" t="s">
        <v>637</v>
      </c>
      <c r="F822" s="141">
        <f>F823</f>
        <v>15</v>
      </c>
      <c r="G822" s="141">
        <f t="shared" si="284"/>
        <v>15</v>
      </c>
      <c r="H822" s="141">
        <f t="shared" si="284"/>
        <v>15</v>
      </c>
    </row>
    <row r="823" spans="1:8" ht="15.75" outlineLevel="7" x14ac:dyDescent="0.2">
      <c r="A823" s="24" t="s">
        <v>217</v>
      </c>
      <c r="B823" s="24" t="s">
        <v>144</v>
      </c>
      <c r="C823" s="24" t="s">
        <v>429</v>
      </c>
      <c r="D823" s="24"/>
      <c r="E823" s="54" t="s">
        <v>100</v>
      </c>
      <c r="F823" s="141">
        <f>F824</f>
        <v>15</v>
      </c>
      <c r="G823" s="141">
        <f t="shared" si="284"/>
        <v>15</v>
      </c>
      <c r="H823" s="141">
        <f t="shared" si="284"/>
        <v>15</v>
      </c>
    </row>
    <row r="824" spans="1:8" ht="15.75" outlineLevel="7" x14ac:dyDescent="0.2">
      <c r="A824" s="22" t="s">
        <v>217</v>
      </c>
      <c r="B824" s="22" t="s">
        <v>144</v>
      </c>
      <c r="C824" s="22" t="s">
        <v>429</v>
      </c>
      <c r="D824" s="22" t="s">
        <v>28</v>
      </c>
      <c r="E824" s="53" t="s">
        <v>29</v>
      </c>
      <c r="F824" s="150">
        <v>15</v>
      </c>
      <c r="G824" s="156">
        <v>15</v>
      </c>
      <c r="H824" s="156">
        <v>15</v>
      </c>
    </row>
    <row r="825" spans="1:8" ht="15.75" outlineLevel="1" x14ac:dyDescent="0.2">
      <c r="A825" s="24" t="s">
        <v>217</v>
      </c>
      <c r="B825" s="24" t="s">
        <v>187</v>
      </c>
      <c r="C825" s="24"/>
      <c r="D825" s="24"/>
      <c r="E825" s="54" t="s">
        <v>188</v>
      </c>
      <c r="F825" s="141">
        <f>F826+F834+F839</f>
        <v>19666.873329999999</v>
      </c>
      <c r="G825" s="141">
        <f t="shared" ref="G825:H825" si="285">G826+G834+G839</f>
        <v>19259.5</v>
      </c>
      <c r="H825" s="141">
        <f t="shared" si="285"/>
        <v>19259.5</v>
      </c>
    </row>
    <row r="826" spans="1:8" ht="31.5" outlineLevel="2" x14ac:dyDescent="0.2">
      <c r="A826" s="24" t="s">
        <v>217</v>
      </c>
      <c r="B826" s="24" t="s">
        <v>187</v>
      </c>
      <c r="C826" s="24" t="s">
        <v>54</v>
      </c>
      <c r="D826" s="24"/>
      <c r="E826" s="54" t="s">
        <v>297</v>
      </c>
      <c r="F826" s="141">
        <f>F827</f>
        <v>18802.5</v>
      </c>
      <c r="G826" s="141">
        <f t="shared" ref="G826:H826" si="286">G827</f>
        <v>18802.5</v>
      </c>
      <c r="H826" s="141">
        <f t="shared" si="286"/>
        <v>18802.5</v>
      </c>
    </row>
    <row r="827" spans="1:8" ht="15.75" outlineLevel="3" x14ac:dyDescent="0.2">
      <c r="A827" s="24" t="s">
        <v>217</v>
      </c>
      <c r="B827" s="24" t="s">
        <v>187</v>
      </c>
      <c r="C827" s="24" t="s">
        <v>95</v>
      </c>
      <c r="D827" s="24"/>
      <c r="E827" s="54" t="s">
        <v>364</v>
      </c>
      <c r="F827" s="141">
        <f>F828+F831</f>
        <v>18802.5</v>
      </c>
      <c r="G827" s="141">
        <f t="shared" ref="G827:H827" si="287">G828+G831</f>
        <v>18802.5</v>
      </c>
      <c r="H827" s="141">
        <f t="shared" si="287"/>
        <v>18802.5</v>
      </c>
    </row>
    <row r="828" spans="1:8" ht="31.5" outlineLevel="3" x14ac:dyDescent="0.2">
      <c r="A828" s="24" t="s">
        <v>217</v>
      </c>
      <c r="B828" s="24" t="s">
        <v>187</v>
      </c>
      <c r="C828" s="24" t="s">
        <v>423</v>
      </c>
      <c r="D828" s="24"/>
      <c r="E828" s="54" t="s">
        <v>637</v>
      </c>
      <c r="F828" s="141">
        <f>F829</f>
        <v>17528.5</v>
      </c>
      <c r="G828" s="141">
        <f t="shared" ref="G828:H829" si="288">G829</f>
        <v>17528.5</v>
      </c>
      <c r="H828" s="141">
        <f t="shared" si="288"/>
        <v>17528.5</v>
      </c>
    </row>
    <row r="829" spans="1:8" ht="15.75" outlineLevel="3" x14ac:dyDescent="0.2">
      <c r="A829" s="24" t="s">
        <v>217</v>
      </c>
      <c r="B829" s="24" t="s">
        <v>187</v>
      </c>
      <c r="C829" s="24" t="s">
        <v>426</v>
      </c>
      <c r="D829" s="24"/>
      <c r="E829" s="54" t="s">
        <v>94</v>
      </c>
      <c r="F829" s="141">
        <f>F830</f>
        <v>17528.5</v>
      </c>
      <c r="G829" s="141">
        <f t="shared" si="288"/>
        <v>17528.5</v>
      </c>
      <c r="H829" s="141">
        <f t="shared" si="288"/>
        <v>17528.5</v>
      </c>
    </row>
    <row r="830" spans="1:8" ht="15.75" outlineLevel="3" x14ac:dyDescent="0.2">
      <c r="A830" s="22" t="s">
        <v>217</v>
      </c>
      <c r="B830" s="22" t="s">
        <v>187</v>
      </c>
      <c r="C830" s="22" t="s">
        <v>426</v>
      </c>
      <c r="D830" s="22" t="s">
        <v>28</v>
      </c>
      <c r="E830" s="53" t="s">
        <v>29</v>
      </c>
      <c r="F830" s="150">
        <v>17528.5</v>
      </c>
      <c r="G830" s="156">
        <v>17528.5</v>
      </c>
      <c r="H830" s="156">
        <v>17528.5</v>
      </c>
    </row>
    <row r="831" spans="1:8" ht="31.5" outlineLevel="4" x14ac:dyDescent="0.2">
      <c r="A831" s="24" t="s">
        <v>217</v>
      </c>
      <c r="B831" s="24" t="s">
        <v>187</v>
      </c>
      <c r="C831" s="24" t="s">
        <v>431</v>
      </c>
      <c r="D831" s="24"/>
      <c r="E831" s="54" t="s">
        <v>684</v>
      </c>
      <c r="F831" s="141">
        <f>F832</f>
        <v>1274</v>
      </c>
      <c r="G831" s="141">
        <f t="shared" ref="G831:H832" si="289">G832</f>
        <v>1274</v>
      </c>
      <c r="H831" s="141">
        <f t="shared" si="289"/>
        <v>1274</v>
      </c>
    </row>
    <row r="832" spans="1:8" ht="15.75" outlineLevel="5" x14ac:dyDescent="0.2">
      <c r="A832" s="24" t="s">
        <v>217</v>
      </c>
      <c r="B832" s="24" t="s">
        <v>187</v>
      </c>
      <c r="C832" s="24" t="s">
        <v>433</v>
      </c>
      <c r="D832" s="24"/>
      <c r="E832" s="54" t="s">
        <v>93</v>
      </c>
      <c r="F832" s="141">
        <f>F833</f>
        <v>1274</v>
      </c>
      <c r="G832" s="141">
        <f t="shared" si="289"/>
        <v>1274</v>
      </c>
      <c r="H832" s="141">
        <f t="shared" si="289"/>
        <v>1274</v>
      </c>
    </row>
    <row r="833" spans="1:8" ht="15.75" outlineLevel="7" x14ac:dyDescent="0.2">
      <c r="A833" s="22" t="s">
        <v>217</v>
      </c>
      <c r="B833" s="22" t="s">
        <v>187</v>
      </c>
      <c r="C833" s="22" t="s">
        <v>433</v>
      </c>
      <c r="D833" s="22" t="s">
        <v>28</v>
      </c>
      <c r="E833" s="53" t="s">
        <v>29</v>
      </c>
      <c r="F833" s="150">
        <v>1274</v>
      </c>
      <c r="G833" s="156">
        <v>1274</v>
      </c>
      <c r="H833" s="156">
        <v>1274</v>
      </c>
    </row>
    <row r="834" spans="1:8" ht="31.5" outlineLevel="7" x14ac:dyDescent="0.2">
      <c r="A834" s="24" t="s">
        <v>217</v>
      </c>
      <c r="B834" s="24" t="s">
        <v>187</v>
      </c>
      <c r="C834" s="24" t="s">
        <v>24</v>
      </c>
      <c r="D834" s="24"/>
      <c r="E834" s="54" t="s">
        <v>298</v>
      </c>
      <c r="F834" s="141">
        <f t="shared" ref="F834:H837" si="290">F835</f>
        <v>457</v>
      </c>
      <c r="G834" s="141">
        <f t="shared" si="290"/>
        <v>457</v>
      </c>
      <c r="H834" s="141">
        <f t="shared" si="290"/>
        <v>457</v>
      </c>
    </row>
    <row r="835" spans="1:8" ht="15.75" outlineLevel="7" x14ac:dyDescent="0.2">
      <c r="A835" s="24" t="s">
        <v>217</v>
      </c>
      <c r="B835" s="24" t="s">
        <v>187</v>
      </c>
      <c r="C835" s="24" t="s">
        <v>438</v>
      </c>
      <c r="D835" s="24"/>
      <c r="E835" s="54" t="s">
        <v>364</v>
      </c>
      <c r="F835" s="141">
        <f t="shared" si="290"/>
        <v>457</v>
      </c>
      <c r="G835" s="141">
        <f t="shared" si="290"/>
        <v>457</v>
      </c>
      <c r="H835" s="141">
        <f t="shared" si="290"/>
        <v>457</v>
      </c>
    </row>
    <row r="836" spans="1:8" ht="15.75" outlineLevel="7" x14ac:dyDescent="0.2">
      <c r="A836" s="24" t="s">
        <v>217</v>
      </c>
      <c r="B836" s="24" t="s">
        <v>187</v>
      </c>
      <c r="C836" s="9" t="s">
        <v>439</v>
      </c>
      <c r="D836" s="16"/>
      <c r="E836" s="51" t="s">
        <v>635</v>
      </c>
      <c r="F836" s="141">
        <f t="shared" si="290"/>
        <v>457</v>
      </c>
      <c r="G836" s="141">
        <f t="shared" si="290"/>
        <v>457</v>
      </c>
      <c r="H836" s="141">
        <f t="shared" si="290"/>
        <v>457</v>
      </c>
    </row>
    <row r="837" spans="1:8" ht="20.25" customHeight="1" outlineLevel="7" x14ac:dyDescent="0.2">
      <c r="A837" s="24" t="s">
        <v>217</v>
      </c>
      <c r="B837" s="24" t="s">
        <v>187</v>
      </c>
      <c r="C837" s="9" t="s">
        <v>442</v>
      </c>
      <c r="D837" s="9"/>
      <c r="E837" s="51" t="s">
        <v>327</v>
      </c>
      <c r="F837" s="141">
        <f>F838</f>
        <v>457</v>
      </c>
      <c r="G837" s="141">
        <f t="shared" si="290"/>
        <v>457</v>
      </c>
      <c r="H837" s="141">
        <f t="shared" si="290"/>
        <v>457</v>
      </c>
    </row>
    <row r="838" spans="1:8" ht="15.75" outlineLevel="7" x14ac:dyDescent="0.2">
      <c r="A838" s="22" t="s">
        <v>217</v>
      </c>
      <c r="B838" s="22" t="s">
        <v>187</v>
      </c>
      <c r="C838" s="14" t="s">
        <v>442</v>
      </c>
      <c r="D838" s="15" t="s">
        <v>28</v>
      </c>
      <c r="E838" s="19" t="s">
        <v>29</v>
      </c>
      <c r="F838" s="150">
        <v>457</v>
      </c>
      <c r="G838" s="156">
        <v>457</v>
      </c>
      <c r="H838" s="156">
        <v>457</v>
      </c>
    </row>
    <row r="839" spans="1:8" ht="24.75" customHeight="1" outlineLevel="7" x14ac:dyDescent="0.2">
      <c r="A839" s="24" t="s">
        <v>217</v>
      </c>
      <c r="B839" s="24" t="s">
        <v>187</v>
      </c>
      <c r="C839" s="24" t="s">
        <v>26</v>
      </c>
      <c r="D839" s="24"/>
      <c r="E839" s="54" t="s">
        <v>310</v>
      </c>
      <c r="F839" s="141">
        <f>F840</f>
        <v>407.37333000000001</v>
      </c>
      <c r="G839" s="141"/>
      <c r="H839" s="141"/>
    </row>
    <row r="840" spans="1:8" ht="15.75" outlineLevel="7" x14ac:dyDescent="0.2">
      <c r="A840" s="24" t="s">
        <v>217</v>
      </c>
      <c r="B840" s="24" t="s">
        <v>187</v>
      </c>
      <c r="C840" s="24" t="s">
        <v>72</v>
      </c>
      <c r="D840" s="24"/>
      <c r="E840" s="54" t="s">
        <v>364</v>
      </c>
      <c r="F840" s="141">
        <f>F841</f>
        <v>407.37333000000001</v>
      </c>
      <c r="G840" s="141"/>
      <c r="H840" s="141"/>
    </row>
    <row r="841" spans="1:8" ht="15.75" outlineLevel="7" x14ac:dyDescent="0.2">
      <c r="A841" s="24" t="s">
        <v>217</v>
      </c>
      <c r="B841" s="24" t="s">
        <v>187</v>
      </c>
      <c r="C841" s="9" t="s">
        <v>73</v>
      </c>
      <c r="D841" s="9"/>
      <c r="E841" s="51" t="s">
        <v>636</v>
      </c>
      <c r="F841" s="141">
        <f>F842</f>
        <v>407.37333000000001</v>
      </c>
      <c r="G841" s="141"/>
      <c r="H841" s="141"/>
    </row>
    <row r="842" spans="1:8" ht="15.75" outlineLevel="7" x14ac:dyDescent="0.2">
      <c r="A842" s="24" t="s">
        <v>217</v>
      </c>
      <c r="B842" s="24" t="s">
        <v>187</v>
      </c>
      <c r="C842" s="9" t="s">
        <v>562</v>
      </c>
      <c r="D842" s="9"/>
      <c r="E842" s="56" t="s">
        <v>563</v>
      </c>
      <c r="F842" s="141">
        <f>F843+F845</f>
        <v>407.37333000000001</v>
      </c>
      <c r="G842" s="141"/>
      <c r="H842" s="141"/>
    </row>
    <row r="843" spans="1:8" ht="31.5" outlineLevel="7" x14ac:dyDescent="0.2">
      <c r="A843" s="24" t="s">
        <v>217</v>
      </c>
      <c r="B843" s="24" t="s">
        <v>187</v>
      </c>
      <c r="C843" s="9" t="s">
        <v>568</v>
      </c>
      <c r="D843" s="9"/>
      <c r="E843" s="51" t="s">
        <v>759</v>
      </c>
      <c r="F843" s="141">
        <f>F844</f>
        <v>203.68665999999999</v>
      </c>
      <c r="G843" s="141"/>
      <c r="H843" s="141"/>
    </row>
    <row r="844" spans="1:8" s="163" customFormat="1" ht="15.75" outlineLevel="7" x14ac:dyDescent="0.2">
      <c r="A844" s="22" t="s">
        <v>217</v>
      </c>
      <c r="B844" s="22" t="s">
        <v>187</v>
      </c>
      <c r="C844" s="14" t="s">
        <v>568</v>
      </c>
      <c r="D844" s="14" t="s">
        <v>28</v>
      </c>
      <c r="E844" s="19" t="s">
        <v>29</v>
      </c>
      <c r="F844" s="150">
        <v>203.68665999999999</v>
      </c>
      <c r="G844" s="141"/>
      <c r="H844" s="141"/>
    </row>
    <row r="845" spans="1:8" ht="31.5" outlineLevel="3" x14ac:dyDescent="0.2">
      <c r="A845" s="24" t="s">
        <v>217</v>
      </c>
      <c r="B845" s="24" t="s">
        <v>187</v>
      </c>
      <c r="C845" s="9" t="s">
        <v>568</v>
      </c>
      <c r="D845" s="9"/>
      <c r="E845" s="51" t="s">
        <v>760</v>
      </c>
      <c r="F845" s="141">
        <f>F846</f>
        <v>203.68666999999999</v>
      </c>
      <c r="G845" s="141"/>
      <c r="H845" s="141"/>
    </row>
    <row r="846" spans="1:8" ht="15.75" outlineLevel="4" x14ac:dyDescent="0.2">
      <c r="A846" s="22" t="s">
        <v>217</v>
      </c>
      <c r="B846" s="22" t="s">
        <v>187</v>
      </c>
      <c r="C846" s="14" t="s">
        <v>568</v>
      </c>
      <c r="D846" s="14" t="s">
        <v>28</v>
      </c>
      <c r="E846" s="19" t="s">
        <v>29</v>
      </c>
      <c r="F846" s="150">
        <v>203.68666999999999</v>
      </c>
      <c r="G846" s="141"/>
      <c r="H846" s="141"/>
    </row>
    <row r="847" spans="1:8" ht="15.75" outlineLevel="7" x14ac:dyDescent="0.2">
      <c r="A847" s="24" t="s">
        <v>217</v>
      </c>
      <c r="B847" s="24" t="s">
        <v>191</v>
      </c>
      <c r="C847" s="22"/>
      <c r="D847" s="22"/>
      <c r="E847" s="155" t="s">
        <v>192</v>
      </c>
      <c r="F847" s="141">
        <f>F848+F880</f>
        <v>248479.3</v>
      </c>
      <c r="G847" s="141">
        <f>G848+G880</f>
        <v>234239.59999999998</v>
      </c>
      <c r="H847" s="141">
        <f>H848+H880</f>
        <v>234239.59999999998</v>
      </c>
    </row>
    <row r="848" spans="1:8" ht="15.75" outlineLevel="1" x14ac:dyDescent="0.2">
      <c r="A848" s="24" t="s">
        <v>217</v>
      </c>
      <c r="B848" s="24" t="s">
        <v>218</v>
      </c>
      <c r="C848" s="24"/>
      <c r="D848" s="24"/>
      <c r="E848" s="54" t="s">
        <v>219</v>
      </c>
      <c r="F848" s="141">
        <f>F849</f>
        <v>216446</v>
      </c>
      <c r="G848" s="141">
        <f t="shared" ref="G848:H848" si="291">G849</f>
        <v>202206.3</v>
      </c>
      <c r="H848" s="141">
        <f t="shared" si="291"/>
        <v>202206.3</v>
      </c>
    </row>
    <row r="849" spans="1:8" ht="31.5" outlineLevel="2" x14ac:dyDescent="0.2">
      <c r="A849" s="24" t="s">
        <v>217</v>
      </c>
      <c r="B849" s="24" t="s">
        <v>218</v>
      </c>
      <c r="C849" s="24" t="s">
        <v>54</v>
      </c>
      <c r="D849" s="24"/>
      <c r="E849" s="54" t="s">
        <v>297</v>
      </c>
      <c r="F849" s="141">
        <f>F850+F856</f>
        <v>216446</v>
      </c>
      <c r="G849" s="141">
        <f t="shared" ref="G849:H849" si="292">G850+G856</f>
        <v>202206.3</v>
      </c>
      <c r="H849" s="141">
        <f t="shared" si="292"/>
        <v>202206.3</v>
      </c>
    </row>
    <row r="850" spans="1:8" ht="15.75" outlineLevel="2" x14ac:dyDescent="0.2">
      <c r="A850" s="24" t="s">
        <v>217</v>
      </c>
      <c r="B850" s="24" t="s">
        <v>218</v>
      </c>
      <c r="C850" s="24" t="s">
        <v>70</v>
      </c>
      <c r="D850" s="24"/>
      <c r="E850" s="54" t="s">
        <v>369</v>
      </c>
      <c r="F850" s="141">
        <f>F851</f>
        <v>14239.699999999999</v>
      </c>
      <c r="G850" s="141"/>
      <c r="H850" s="141"/>
    </row>
    <row r="851" spans="1:8" ht="15.75" outlineLevel="2" x14ac:dyDescent="0.2">
      <c r="A851" s="24" t="s">
        <v>217</v>
      </c>
      <c r="B851" s="24" t="s">
        <v>218</v>
      </c>
      <c r="C851" s="24" t="s">
        <v>413</v>
      </c>
      <c r="D851" s="24"/>
      <c r="E851" s="54" t="s">
        <v>414</v>
      </c>
      <c r="F851" s="141">
        <f>F852+F854</f>
        <v>14239.699999999999</v>
      </c>
      <c r="G851" s="141"/>
      <c r="H851" s="141"/>
    </row>
    <row r="852" spans="1:8" ht="15.75" outlineLevel="2" x14ac:dyDescent="0.2">
      <c r="A852" s="24" t="s">
        <v>217</v>
      </c>
      <c r="B852" s="24" t="s">
        <v>218</v>
      </c>
      <c r="C852" s="9" t="s">
        <v>630</v>
      </c>
      <c r="D852" s="9"/>
      <c r="E852" s="51" t="s">
        <v>631</v>
      </c>
      <c r="F852" s="141">
        <f>F853</f>
        <v>14.3</v>
      </c>
      <c r="G852" s="141"/>
      <c r="H852" s="141"/>
    </row>
    <row r="853" spans="1:8" ht="15.75" outlineLevel="2" x14ac:dyDescent="0.2">
      <c r="A853" s="22" t="s">
        <v>217</v>
      </c>
      <c r="B853" s="22" t="s">
        <v>218</v>
      </c>
      <c r="C853" s="14" t="s">
        <v>630</v>
      </c>
      <c r="D853" s="15" t="s">
        <v>28</v>
      </c>
      <c r="E853" s="19" t="s">
        <v>29</v>
      </c>
      <c r="F853" s="150">
        <v>14.3</v>
      </c>
      <c r="G853" s="150"/>
      <c r="H853" s="150"/>
    </row>
    <row r="854" spans="1:8" ht="15.75" outlineLevel="2" x14ac:dyDescent="0.2">
      <c r="A854" s="24" t="s">
        <v>217</v>
      </c>
      <c r="B854" s="24" t="s">
        <v>218</v>
      </c>
      <c r="C854" s="9" t="s">
        <v>630</v>
      </c>
      <c r="D854" s="9"/>
      <c r="E854" s="51" t="s">
        <v>415</v>
      </c>
      <c r="F854" s="141">
        <f>F855</f>
        <v>14225.4</v>
      </c>
      <c r="G854" s="141"/>
      <c r="H854" s="141"/>
    </row>
    <row r="855" spans="1:8" ht="15.75" outlineLevel="2" x14ac:dyDescent="0.2">
      <c r="A855" s="22" t="s">
        <v>217</v>
      </c>
      <c r="B855" s="22" t="s">
        <v>218</v>
      </c>
      <c r="C855" s="14" t="s">
        <v>630</v>
      </c>
      <c r="D855" s="15" t="s">
        <v>28</v>
      </c>
      <c r="E855" s="19" t="s">
        <v>29</v>
      </c>
      <c r="F855" s="150">
        <v>14225.4</v>
      </c>
      <c r="G855" s="150"/>
      <c r="H855" s="150"/>
    </row>
    <row r="856" spans="1:8" ht="15.75" outlineLevel="2" x14ac:dyDescent="0.2">
      <c r="A856" s="24" t="s">
        <v>217</v>
      </c>
      <c r="B856" s="24" t="s">
        <v>218</v>
      </c>
      <c r="C856" s="24" t="s">
        <v>95</v>
      </c>
      <c r="D856" s="24"/>
      <c r="E856" s="54" t="s">
        <v>364</v>
      </c>
      <c r="F856" s="141">
        <f>F857+F873</f>
        <v>202206.3</v>
      </c>
      <c r="G856" s="141">
        <f>G857+G873</f>
        <v>202206.3</v>
      </c>
      <c r="H856" s="141">
        <f>H857+H873</f>
        <v>202206.3</v>
      </c>
    </row>
    <row r="857" spans="1:8" ht="15.75" outlineLevel="2" x14ac:dyDescent="0.2">
      <c r="A857" s="24" t="s">
        <v>217</v>
      </c>
      <c r="B857" s="24" t="s">
        <v>218</v>
      </c>
      <c r="C857" s="24" t="s">
        <v>96</v>
      </c>
      <c r="D857" s="24"/>
      <c r="E857" s="54" t="s">
        <v>635</v>
      </c>
      <c r="F857" s="141">
        <f>F864+F866+F862+F868+F871+F858+F860</f>
        <v>45167.8</v>
      </c>
      <c r="G857" s="141">
        <f>G864+G866+G862+G868+G871+G858+G860</f>
        <v>45167.8</v>
      </c>
      <c r="H857" s="141">
        <f>H864+H866+H862+H868+H871+H858+H860</f>
        <v>45167.8</v>
      </c>
    </row>
    <row r="858" spans="1:8" ht="31.5" outlineLevel="7" x14ac:dyDescent="0.2">
      <c r="A858" s="24" t="s">
        <v>217</v>
      </c>
      <c r="B858" s="24" t="s">
        <v>218</v>
      </c>
      <c r="C858" s="24" t="s">
        <v>417</v>
      </c>
      <c r="D858" s="24"/>
      <c r="E858" s="54" t="s">
        <v>101</v>
      </c>
      <c r="F858" s="141">
        <f>F859</f>
        <v>50</v>
      </c>
      <c r="G858" s="141">
        <f t="shared" ref="G858:H858" si="293">G859</f>
        <v>50</v>
      </c>
      <c r="H858" s="141">
        <f t="shared" si="293"/>
        <v>50</v>
      </c>
    </row>
    <row r="859" spans="1:8" ht="15.75" outlineLevel="7" x14ac:dyDescent="0.2">
      <c r="A859" s="22" t="s">
        <v>217</v>
      </c>
      <c r="B859" s="22" t="s">
        <v>218</v>
      </c>
      <c r="C859" s="22" t="s">
        <v>417</v>
      </c>
      <c r="D859" s="22" t="s">
        <v>28</v>
      </c>
      <c r="E859" s="53" t="s">
        <v>29</v>
      </c>
      <c r="F859" s="150">
        <v>50</v>
      </c>
      <c r="G859" s="156">
        <v>50</v>
      </c>
      <c r="H859" s="156">
        <v>50</v>
      </c>
    </row>
    <row r="860" spans="1:8" ht="31.5" outlineLevel="7" x14ac:dyDescent="0.2">
      <c r="A860" s="24" t="s">
        <v>217</v>
      </c>
      <c r="B860" s="24" t="s">
        <v>218</v>
      </c>
      <c r="C860" s="24" t="s">
        <v>418</v>
      </c>
      <c r="D860" s="24"/>
      <c r="E860" s="54" t="s">
        <v>102</v>
      </c>
      <c r="F860" s="141">
        <f>F861</f>
        <v>527.79999999999995</v>
      </c>
      <c r="G860" s="141">
        <f t="shared" ref="G860:H860" si="294">G861</f>
        <v>527.79999999999995</v>
      </c>
      <c r="H860" s="141">
        <f t="shared" si="294"/>
        <v>527.79999999999995</v>
      </c>
    </row>
    <row r="861" spans="1:8" ht="15.75" outlineLevel="7" x14ac:dyDescent="0.2">
      <c r="A861" s="22" t="s">
        <v>217</v>
      </c>
      <c r="B861" s="22" t="s">
        <v>218</v>
      </c>
      <c r="C861" s="22" t="s">
        <v>418</v>
      </c>
      <c r="D861" s="22" t="s">
        <v>28</v>
      </c>
      <c r="E861" s="53" t="s">
        <v>29</v>
      </c>
      <c r="F861" s="150">
        <v>527.79999999999995</v>
      </c>
      <c r="G861" s="156">
        <v>527.79999999999995</v>
      </c>
      <c r="H861" s="156">
        <v>527.79999999999995</v>
      </c>
    </row>
    <row r="862" spans="1:8" ht="31.5" outlineLevel="2" x14ac:dyDescent="0.2">
      <c r="A862" s="159" t="s">
        <v>217</v>
      </c>
      <c r="B862" s="159" t="s">
        <v>218</v>
      </c>
      <c r="C862" s="24" t="s">
        <v>242</v>
      </c>
      <c r="D862" s="24"/>
      <c r="E862" s="54" t="s">
        <v>243</v>
      </c>
      <c r="F862" s="141">
        <f>F863</f>
        <v>490</v>
      </c>
      <c r="G862" s="141">
        <f t="shared" ref="G862:H862" si="295">G863</f>
        <v>490</v>
      </c>
      <c r="H862" s="141">
        <f t="shared" si="295"/>
        <v>490</v>
      </c>
    </row>
    <row r="863" spans="1:8" ht="15.75" outlineLevel="2" x14ac:dyDescent="0.2">
      <c r="A863" s="17" t="s">
        <v>217</v>
      </c>
      <c r="B863" s="17" t="s">
        <v>218</v>
      </c>
      <c r="C863" s="22" t="s">
        <v>242</v>
      </c>
      <c r="D863" s="22" t="s">
        <v>28</v>
      </c>
      <c r="E863" s="53" t="s">
        <v>29</v>
      </c>
      <c r="F863" s="150">
        <v>490</v>
      </c>
      <c r="G863" s="150">
        <v>490</v>
      </c>
      <c r="H863" s="150">
        <v>490</v>
      </c>
    </row>
    <row r="864" spans="1:8" ht="15.75" outlineLevel="2" x14ac:dyDescent="0.2">
      <c r="A864" s="24" t="s">
        <v>217</v>
      </c>
      <c r="B864" s="24" t="s">
        <v>218</v>
      </c>
      <c r="C864" s="159" t="s">
        <v>419</v>
      </c>
      <c r="D864" s="159"/>
      <c r="E864" s="178" t="s">
        <v>228</v>
      </c>
      <c r="F864" s="141">
        <f>F865</f>
        <v>1000</v>
      </c>
      <c r="G864" s="141">
        <f t="shared" ref="G864:H864" si="296">G865</f>
        <v>1000</v>
      </c>
      <c r="H864" s="141">
        <f t="shared" si="296"/>
        <v>1000</v>
      </c>
    </row>
    <row r="865" spans="1:8" ht="15.75" outlineLevel="2" x14ac:dyDescent="0.2">
      <c r="A865" s="22" t="s">
        <v>217</v>
      </c>
      <c r="B865" s="22" t="s">
        <v>218</v>
      </c>
      <c r="C865" s="17" t="s">
        <v>419</v>
      </c>
      <c r="D865" s="17" t="s">
        <v>28</v>
      </c>
      <c r="E865" s="53" t="s">
        <v>29</v>
      </c>
      <c r="F865" s="150">
        <v>1000</v>
      </c>
      <c r="G865" s="156">
        <v>1000</v>
      </c>
      <c r="H865" s="156">
        <v>1000</v>
      </c>
    </row>
    <row r="866" spans="1:8" s="153" customFormat="1" ht="31.5" outlineLevel="2" x14ac:dyDescent="0.2">
      <c r="A866" s="24" t="s">
        <v>217</v>
      </c>
      <c r="B866" s="24" t="s">
        <v>218</v>
      </c>
      <c r="C866" s="24" t="s">
        <v>421</v>
      </c>
      <c r="D866" s="24"/>
      <c r="E866" s="54" t="s">
        <v>129</v>
      </c>
      <c r="F866" s="141">
        <f>F867</f>
        <v>200</v>
      </c>
      <c r="G866" s="141">
        <f t="shared" ref="G866:H866" si="297">G867</f>
        <v>200</v>
      </c>
      <c r="H866" s="141">
        <f t="shared" si="297"/>
        <v>200</v>
      </c>
    </row>
    <row r="867" spans="1:8" ht="15.75" outlineLevel="2" x14ac:dyDescent="0.2">
      <c r="A867" s="22" t="s">
        <v>217</v>
      </c>
      <c r="B867" s="22" t="s">
        <v>218</v>
      </c>
      <c r="C867" s="22" t="s">
        <v>421</v>
      </c>
      <c r="D867" s="22" t="s">
        <v>28</v>
      </c>
      <c r="E867" s="53" t="s">
        <v>29</v>
      </c>
      <c r="F867" s="150">
        <v>200</v>
      </c>
      <c r="G867" s="156">
        <v>200</v>
      </c>
      <c r="H867" s="156">
        <v>200</v>
      </c>
    </row>
    <row r="868" spans="1:8" ht="31.5" customHeight="1" outlineLevel="5" x14ac:dyDescent="0.2">
      <c r="A868" s="24" t="s">
        <v>217</v>
      </c>
      <c r="B868" s="24" t="s">
        <v>218</v>
      </c>
      <c r="C868" s="24" t="s">
        <v>97</v>
      </c>
      <c r="D868" s="24"/>
      <c r="E868" s="54" t="s">
        <v>119</v>
      </c>
      <c r="F868" s="141">
        <f>F869+F870</f>
        <v>12900</v>
      </c>
      <c r="G868" s="141">
        <f>G869+G870</f>
        <v>12900</v>
      </c>
      <c r="H868" s="141">
        <f>H869+H870</f>
        <v>12900</v>
      </c>
    </row>
    <row r="869" spans="1:8" ht="15.75" outlineLevel="7" x14ac:dyDescent="0.2">
      <c r="A869" s="22" t="s">
        <v>217</v>
      </c>
      <c r="B869" s="22" t="s">
        <v>218</v>
      </c>
      <c r="C869" s="22" t="s">
        <v>97</v>
      </c>
      <c r="D869" s="22" t="s">
        <v>6</v>
      </c>
      <c r="E869" s="53" t="s">
        <v>7</v>
      </c>
      <c r="F869" s="150">
        <v>10274.700000000001</v>
      </c>
      <c r="G869" s="156">
        <v>10274.700000000001</v>
      </c>
      <c r="H869" s="156">
        <v>10274.700000000001</v>
      </c>
    </row>
    <row r="870" spans="1:8" ht="15.75" outlineLevel="7" x14ac:dyDescent="0.2">
      <c r="A870" s="22" t="s">
        <v>217</v>
      </c>
      <c r="B870" s="22" t="s">
        <v>218</v>
      </c>
      <c r="C870" s="22" t="s">
        <v>97</v>
      </c>
      <c r="D870" s="22" t="s">
        <v>28</v>
      </c>
      <c r="E870" s="53" t="s">
        <v>29</v>
      </c>
      <c r="F870" s="150">
        <v>2625.3</v>
      </c>
      <c r="G870" s="156">
        <v>2625.3</v>
      </c>
      <c r="H870" s="156">
        <v>2625.3</v>
      </c>
    </row>
    <row r="871" spans="1:8" ht="31.5" outlineLevel="7" x14ac:dyDescent="0.2">
      <c r="A871" s="24" t="s">
        <v>217</v>
      </c>
      <c r="B871" s="24" t="s">
        <v>218</v>
      </c>
      <c r="C871" s="24" t="s">
        <v>97</v>
      </c>
      <c r="D871" s="24"/>
      <c r="E871" s="54" t="s">
        <v>268</v>
      </c>
      <c r="F871" s="141">
        <f>F872</f>
        <v>30000</v>
      </c>
      <c r="G871" s="141">
        <f t="shared" ref="G871:H871" si="298">G872</f>
        <v>30000</v>
      </c>
      <c r="H871" s="141">
        <f t="shared" si="298"/>
        <v>30000</v>
      </c>
    </row>
    <row r="872" spans="1:8" ht="15.75" outlineLevel="7" x14ac:dyDescent="0.2">
      <c r="A872" s="22" t="s">
        <v>217</v>
      </c>
      <c r="B872" s="22" t="s">
        <v>218</v>
      </c>
      <c r="C872" s="22" t="s">
        <v>97</v>
      </c>
      <c r="D872" s="22" t="s">
        <v>6</v>
      </c>
      <c r="E872" s="53" t="s">
        <v>7</v>
      </c>
      <c r="F872" s="150">
        <v>30000</v>
      </c>
      <c r="G872" s="156">
        <v>30000</v>
      </c>
      <c r="H872" s="156">
        <v>30000</v>
      </c>
    </row>
    <row r="873" spans="1:8" ht="31.5" outlineLevel="4" x14ac:dyDescent="0.2">
      <c r="A873" s="24" t="s">
        <v>217</v>
      </c>
      <c r="B873" s="24" t="s">
        <v>218</v>
      </c>
      <c r="C873" s="24" t="s">
        <v>423</v>
      </c>
      <c r="D873" s="24"/>
      <c r="E873" s="54" t="s">
        <v>637</v>
      </c>
      <c r="F873" s="141">
        <f>F874+F876+F878</f>
        <v>157038.5</v>
      </c>
      <c r="G873" s="141">
        <f t="shared" ref="G873:H873" si="299">G874+G876+G878</f>
        <v>157038.5</v>
      </c>
      <c r="H873" s="141">
        <f t="shared" si="299"/>
        <v>157038.5</v>
      </c>
    </row>
    <row r="874" spans="1:8" ht="15.75" outlineLevel="5" x14ac:dyDescent="0.2">
      <c r="A874" s="24" t="s">
        <v>217</v>
      </c>
      <c r="B874" s="24" t="s">
        <v>218</v>
      </c>
      <c r="C874" s="24" t="s">
        <v>427</v>
      </c>
      <c r="D874" s="24"/>
      <c r="E874" s="54" t="s">
        <v>98</v>
      </c>
      <c r="F874" s="141">
        <f>F875</f>
        <v>63708.2</v>
      </c>
      <c r="G874" s="141">
        <f t="shared" ref="G874:H874" si="300">G875</f>
        <v>63708.2</v>
      </c>
      <c r="H874" s="141">
        <f t="shared" si="300"/>
        <v>63708.2</v>
      </c>
    </row>
    <row r="875" spans="1:8" s="157" customFormat="1" ht="15.75" outlineLevel="7" x14ac:dyDescent="0.2">
      <c r="A875" s="22" t="s">
        <v>217</v>
      </c>
      <c r="B875" s="22" t="s">
        <v>218</v>
      </c>
      <c r="C875" s="22" t="s">
        <v>427</v>
      </c>
      <c r="D875" s="22" t="s">
        <v>28</v>
      </c>
      <c r="E875" s="53" t="s">
        <v>29</v>
      </c>
      <c r="F875" s="150">
        <v>63708.2</v>
      </c>
      <c r="G875" s="156">
        <v>63708.2</v>
      </c>
      <c r="H875" s="156">
        <v>63708.2</v>
      </c>
    </row>
    <row r="876" spans="1:8" ht="15.75" outlineLevel="5" x14ac:dyDescent="0.2">
      <c r="A876" s="24" t="s">
        <v>217</v>
      </c>
      <c r="B876" s="24" t="s">
        <v>218</v>
      </c>
      <c r="C876" s="24" t="s">
        <v>428</v>
      </c>
      <c r="D876" s="24"/>
      <c r="E876" s="54" t="s">
        <v>99</v>
      </c>
      <c r="F876" s="141">
        <f>F877</f>
        <v>37975.800000000003</v>
      </c>
      <c r="G876" s="141">
        <f t="shared" ref="G876:H876" si="301">G877</f>
        <v>37975.800000000003</v>
      </c>
      <c r="H876" s="141">
        <f t="shared" si="301"/>
        <v>37975.800000000003</v>
      </c>
    </row>
    <row r="877" spans="1:8" s="157" customFormat="1" ht="15.75" outlineLevel="7" x14ac:dyDescent="0.2">
      <c r="A877" s="22" t="s">
        <v>217</v>
      </c>
      <c r="B877" s="22" t="s">
        <v>218</v>
      </c>
      <c r="C877" s="22" t="s">
        <v>428</v>
      </c>
      <c r="D877" s="22" t="s">
        <v>28</v>
      </c>
      <c r="E877" s="53" t="s">
        <v>29</v>
      </c>
      <c r="F877" s="150">
        <v>37975.800000000003</v>
      </c>
      <c r="G877" s="156">
        <v>37975.800000000003</v>
      </c>
      <c r="H877" s="156">
        <v>37975.800000000003</v>
      </c>
    </row>
    <row r="878" spans="1:8" ht="15.75" outlineLevel="5" x14ac:dyDescent="0.2">
      <c r="A878" s="24" t="s">
        <v>217</v>
      </c>
      <c r="B878" s="24" t="s">
        <v>218</v>
      </c>
      <c r="C878" s="24" t="s">
        <v>429</v>
      </c>
      <c r="D878" s="24"/>
      <c r="E878" s="54" t="s">
        <v>100</v>
      </c>
      <c r="F878" s="141">
        <f>F879</f>
        <v>55354.5</v>
      </c>
      <c r="G878" s="141">
        <f t="shared" ref="G878:H878" si="302">G879</f>
        <v>55354.5</v>
      </c>
      <c r="H878" s="141">
        <f t="shared" si="302"/>
        <v>55354.5</v>
      </c>
    </row>
    <row r="879" spans="1:8" s="157" customFormat="1" ht="15.75" outlineLevel="7" x14ac:dyDescent="0.2">
      <c r="A879" s="22" t="s">
        <v>217</v>
      </c>
      <c r="B879" s="22" t="s">
        <v>218</v>
      </c>
      <c r="C879" s="22" t="s">
        <v>429</v>
      </c>
      <c r="D879" s="22" t="s">
        <v>28</v>
      </c>
      <c r="E879" s="53" t="s">
        <v>29</v>
      </c>
      <c r="F879" s="150">
        <v>55354.5</v>
      </c>
      <c r="G879" s="156">
        <v>55354.5</v>
      </c>
      <c r="H879" s="156">
        <v>55354.5</v>
      </c>
    </row>
    <row r="880" spans="1:8" ht="15.75" outlineLevel="1" x14ac:dyDescent="0.2">
      <c r="A880" s="24" t="s">
        <v>217</v>
      </c>
      <c r="B880" s="24" t="s">
        <v>193</v>
      </c>
      <c r="C880" s="24"/>
      <c r="D880" s="24"/>
      <c r="E880" s="54" t="s">
        <v>194</v>
      </c>
      <c r="F880" s="141">
        <f>F881+F895</f>
        <v>32033.299999999996</v>
      </c>
      <c r="G880" s="141">
        <f t="shared" ref="G880:H880" si="303">G881+G895</f>
        <v>32033.299999999996</v>
      </c>
      <c r="H880" s="141">
        <f t="shared" si="303"/>
        <v>32033.299999999996</v>
      </c>
    </row>
    <row r="881" spans="1:8" ht="31.5" outlineLevel="2" x14ac:dyDescent="0.2">
      <c r="A881" s="24" t="s">
        <v>217</v>
      </c>
      <c r="B881" s="24" t="s">
        <v>193</v>
      </c>
      <c r="C881" s="24" t="s">
        <v>54</v>
      </c>
      <c r="D881" s="24"/>
      <c r="E881" s="54" t="s">
        <v>297</v>
      </c>
      <c r="F881" s="141">
        <f>F882</f>
        <v>31122.699999999997</v>
      </c>
      <c r="G881" s="141">
        <f t="shared" ref="G881:H881" si="304">G882</f>
        <v>31122.699999999997</v>
      </c>
      <c r="H881" s="141">
        <f t="shared" si="304"/>
        <v>31122.699999999997</v>
      </c>
    </row>
    <row r="882" spans="1:8" ht="15.75" outlineLevel="3" x14ac:dyDescent="0.2">
      <c r="A882" s="24" t="s">
        <v>217</v>
      </c>
      <c r="B882" s="24" t="s">
        <v>193</v>
      </c>
      <c r="C882" s="24" t="s">
        <v>95</v>
      </c>
      <c r="D882" s="24"/>
      <c r="E882" s="54" t="s">
        <v>364</v>
      </c>
      <c r="F882" s="141">
        <f>F883+F890</f>
        <v>31122.699999999997</v>
      </c>
      <c r="G882" s="141">
        <f t="shared" ref="G882:H882" si="305">G883+G890</f>
        <v>31122.699999999997</v>
      </c>
      <c r="H882" s="141">
        <f t="shared" si="305"/>
        <v>31122.699999999997</v>
      </c>
    </row>
    <row r="883" spans="1:8" ht="31.5" outlineLevel="3" x14ac:dyDescent="0.2">
      <c r="A883" s="24" t="s">
        <v>217</v>
      </c>
      <c r="B883" s="24" t="s">
        <v>193</v>
      </c>
      <c r="C883" s="24" t="s">
        <v>423</v>
      </c>
      <c r="D883" s="24"/>
      <c r="E883" s="54" t="s">
        <v>637</v>
      </c>
      <c r="F883" s="141">
        <f>F884+F888</f>
        <v>27892.699999999997</v>
      </c>
      <c r="G883" s="141">
        <f t="shared" ref="G883:H883" si="306">G884+G888</f>
        <v>27892.699999999997</v>
      </c>
      <c r="H883" s="141">
        <f t="shared" si="306"/>
        <v>27892.699999999997</v>
      </c>
    </row>
    <row r="884" spans="1:8" ht="15.75" outlineLevel="3" x14ac:dyDescent="0.2">
      <c r="A884" s="24" t="s">
        <v>217</v>
      </c>
      <c r="B884" s="24" t="s">
        <v>193</v>
      </c>
      <c r="C884" s="24" t="s">
        <v>424</v>
      </c>
      <c r="D884" s="24"/>
      <c r="E884" s="54" t="s">
        <v>22</v>
      </c>
      <c r="F884" s="141">
        <f>F885+F886+F887</f>
        <v>8752.0999999999985</v>
      </c>
      <c r="G884" s="141">
        <f t="shared" ref="G884:H884" si="307">G885+G886+G887</f>
        <v>8752.0999999999985</v>
      </c>
      <c r="H884" s="141">
        <f t="shared" si="307"/>
        <v>8752.0999999999985</v>
      </c>
    </row>
    <row r="885" spans="1:8" ht="31.5" outlineLevel="3" x14ac:dyDescent="0.2">
      <c r="A885" s="22" t="s">
        <v>217</v>
      </c>
      <c r="B885" s="22" t="s">
        <v>193</v>
      </c>
      <c r="C885" s="22" t="s">
        <v>424</v>
      </c>
      <c r="D885" s="22" t="s">
        <v>3</v>
      </c>
      <c r="E885" s="53" t="s">
        <v>4</v>
      </c>
      <c r="F885" s="12">
        <v>8602.9</v>
      </c>
      <c r="G885" s="156">
        <v>8602.9</v>
      </c>
      <c r="H885" s="156">
        <v>8602.9</v>
      </c>
    </row>
    <row r="886" spans="1:8" ht="15.75" outlineLevel="3" x14ac:dyDescent="0.2">
      <c r="A886" s="22" t="s">
        <v>217</v>
      </c>
      <c r="B886" s="22" t="s">
        <v>193</v>
      </c>
      <c r="C886" s="22" t="s">
        <v>424</v>
      </c>
      <c r="D886" s="22" t="s">
        <v>6</v>
      </c>
      <c r="E886" s="53" t="s">
        <v>7</v>
      </c>
      <c r="F886" s="12">
        <v>104.9</v>
      </c>
      <c r="G886" s="156">
        <v>104.9</v>
      </c>
      <c r="H886" s="156">
        <v>104.9</v>
      </c>
    </row>
    <row r="887" spans="1:8" ht="15.75" outlineLevel="3" x14ac:dyDescent="0.2">
      <c r="A887" s="22" t="s">
        <v>217</v>
      </c>
      <c r="B887" s="22" t="s">
        <v>193</v>
      </c>
      <c r="C887" s="22" t="s">
        <v>424</v>
      </c>
      <c r="D887" s="22" t="s">
        <v>13</v>
      </c>
      <c r="E887" s="53" t="s">
        <v>14</v>
      </c>
      <c r="F887" s="150">
        <v>44.3</v>
      </c>
      <c r="G887" s="156">
        <v>44.3</v>
      </c>
      <c r="H887" s="156">
        <v>44.3</v>
      </c>
    </row>
    <row r="888" spans="1:8" ht="15.75" outlineLevel="3" x14ac:dyDescent="0.2">
      <c r="A888" s="24" t="s">
        <v>217</v>
      </c>
      <c r="B888" s="24" t="s">
        <v>193</v>
      </c>
      <c r="C888" s="24" t="s">
        <v>430</v>
      </c>
      <c r="D888" s="24"/>
      <c r="E888" s="54" t="s">
        <v>105</v>
      </c>
      <c r="F888" s="141">
        <f>F889</f>
        <v>19140.599999999999</v>
      </c>
      <c r="G888" s="141">
        <f t="shared" ref="G888:H888" si="308">G889</f>
        <v>19140.599999999999</v>
      </c>
      <c r="H888" s="141">
        <f t="shared" si="308"/>
        <v>19140.599999999999</v>
      </c>
    </row>
    <row r="889" spans="1:8" ht="15.75" outlineLevel="3" x14ac:dyDescent="0.2">
      <c r="A889" s="22" t="s">
        <v>217</v>
      </c>
      <c r="B889" s="22" t="s">
        <v>193</v>
      </c>
      <c r="C889" s="22" t="s">
        <v>430</v>
      </c>
      <c r="D889" s="22" t="s">
        <v>28</v>
      </c>
      <c r="E889" s="53" t="s">
        <v>29</v>
      </c>
      <c r="F889" s="150">
        <v>19140.599999999999</v>
      </c>
      <c r="G889" s="156">
        <v>19140.599999999999</v>
      </c>
      <c r="H889" s="156">
        <v>19140.599999999999</v>
      </c>
    </row>
    <row r="890" spans="1:8" ht="31.5" outlineLevel="4" x14ac:dyDescent="0.2">
      <c r="A890" s="24" t="s">
        <v>217</v>
      </c>
      <c r="B890" s="24" t="s">
        <v>193</v>
      </c>
      <c r="C890" s="24" t="s">
        <v>431</v>
      </c>
      <c r="D890" s="24"/>
      <c r="E890" s="54" t="s">
        <v>684</v>
      </c>
      <c r="F890" s="141">
        <f>F891+F893</f>
        <v>3230</v>
      </c>
      <c r="G890" s="141">
        <f t="shared" ref="G890:H890" si="309">G891+G893</f>
        <v>3230</v>
      </c>
      <c r="H890" s="141">
        <f t="shared" si="309"/>
        <v>3230</v>
      </c>
    </row>
    <row r="891" spans="1:8" ht="15.75" outlineLevel="5" x14ac:dyDescent="0.2">
      <c r="A891" s="24" t="s">
        <v>217</v>
      </c>
      <c r="B891" s="24" t="s">
        <v>193</v>
      </c>
      <c r="C891" s="24" t="s">
        <v>436</v>
      </c>
      <c r="D891" s="24"/>
      <c r="E891" s="54" t="s">
        <v>103</v>
      </c>
      <c r="F891" s="141">
        <f>F892</f>
        <v>3000</v>
      </c>
      <c r="G891" s="141">
        <f t="shared" ref="G891:H891" si="310">G892</f>
        <v>3000</v>
      </c>
      <c r="H891" s="141">
        <f t="shared" si="310"/>
        <v>3000</v>
      </c>
    </row>
    <row r="892" spans="1:8" ht="15.75" outlineLevel="7" x14ac:dyDescent="0.2">
      <c r="A892" s="22" t="s">
        <v>217</v>
      </c>
      <c r="B892" s="22" t="s">
        <v>193</v>
      </c>
      <c r="C892" s="22" t="s">
        <v>436</v>
      </c>
      <c r="D892" s="22" t="s">
        <v>6</v>
      </c>
      <c r="E892" s="53" t="s">
        <v>7</v>
      </c>
      <c r="F892" s="30">
        <v>3000</v>
      </c>
      <c r="G892" s="156">
        <v>3000</v>
      </c>
      <c r="H892" s="156">
        <v>3000</v>
      </c>
    </row>
    <row r="893" spans="1:8" ht="15.75" outlineLevel="5" x14ac:dyDescent="0.2">
      <c r="A893" s="24" t="s">
        <v>217</v>
      </c>
      <c r="B893" s="24" t="s">
        <v>193</v>
      </c>
      <c r="C893" s="24" t="s">
        <v>437</v>
      </c>
      <c r="D893" s="24"/>
      <c r="E893" s="54" t="s">
        <v>104</v>
      </c>
      <c r="F893" s="141">
        <f>F894</f>
        <v>230</v>
      </c>
      <c r="G893" s="141">
        <f t="shared" ref="G893:H893" si="311">G894</f>
        <v>230</v>
      </c>
      <c r="H893" s="141">
        <f t="shared" si="311"/>
        <v>230</v>
      </c>
    </row>
    <row r="894" spans="1:8" ht="15.75" outlineLevel="7" x14ac:dyDescent="0.2">
      <c r="A894" s="22" t="s">
        <v>217</v>
      </c>
      <c r="B894" s="22" t="s">
        <v>193</v>
      </c>
      <c r="C894" s="22" t="s">
        <v>437</v>
      </c>
      <c r="D894" s="22" t="s">
        <v>6</v>
      </c>
      <c r="E894" s="53" t="s">
        <v>7</v>
      </c>
      <c r="F894" s="150">
        <v>230</v>
      </c>
      <c r="G894" s="150">
        <v>230</v>
      </c>
      <c r="H894" s="150">
        <v>230</v>
      </c>
    </row>
    <row r="895" spans="1:8" ht="31.5" outlineLevel="2" x14ac:dyDescent="0.2">
      <c r="A895" s="24" t="s">
        <v>217</v>
      </c>
      <c r="B895" s="24" t="s">
        <v>193</v>
      </c>
      <c r="C895" s="24" t="s">
        <v>24</v>
      </c>
      <c r="D895" s="24"/>
      <c r="E895" s="54" t="s">
        <v>298</v>
      </c>
      <c r="F895" s="141">
        <f>F896</f>
        <v>910.59999999999991</v>
      </c>
      <c r="G895" s="141">
        <f t="shared" ref="G895:H895" si="312">G896</f>
        <v>910.59999999999991</v>
      </c>
      <c r="H895" s="141">
        <f t="shared" si="312"/>
        <v>910.59999999999991</v>
      </c>
    </row>
    <row r="896" spans="1:8" ht="15.75" outlineLevel="3" x14ac:dyDescent="0.2">
      <c r="A896" s="24" t="s">
        <v>217</v>
      </c>
      <c r="B896" s="24" t="s">
        <v>193</v>
      </c>
      <c r="C896" s="24" t="s">
        <v>438</v>
      </c>
      <c r="D896" s="24"/>
      <c r="E896" s="54" t="s">
        <v>364</v>
      </c>
      <c r="F896" s="141">
        <f>F897+F902</f>
        <v>910.59999999999991</v>
      </c>
      <c r="G896" s="141">
        <f t="shared" ref="G896:H896" si="313">G897+G902</f>
        <v>910.59999999999991</v>
      </c>
      <c r="H896" s="141">
        <f t="shared" si="313"/>
        <v>910.59999999999991</v>
      </c>
    </row>
    <row r="897" spans="1:8" ht="15.75" outlineLevel="4" x14ac:dyDescent="0.2">
      <c r="A897" s="24" t="s">
        <v>217</v>
      </c>
      <c r="B897" s="24" t="s">
        <v>193</v>
      </c>
      <c r="C897" s="24" t="s">
        <v>439</v>
      </c>
      <c r="D897" s="24"/>
      <c r="E897" s="54" t="s">
        <v>635</v>
      </c>
      <c r="F897" s="141">
        <f>F898+F900</f>
        <v>748.9</v>
      </c>
      <c r="G897" s="141">
        <f t="shared" ref="G897:H897" si="314">G898+G900</f>
        <v>748.9</v>
      </c>
      <c r="H897" s="141">
        <f t="shared" si="314"/>
        <v>748.9</v>
      </c>
    </row>
    <row r="898" spans="1:8" ht="15.75" outlineLevel="4" x14ac:dyDescent="0.2">
      <c r="A898" s="24" t="s">
        <v>217</v>
      </c>
      <c r="B898" s="24" t="s">
        <v>193</v>
      </c>
      <c r="C898" s="24" t="s">
        <v>440</v>
      </c>
      <c r="D898" s="24"/>
      <c r="E898" s="54" t="s">
        <v>441</v>
      </c>
      <c r="F898" s="141">
        <f>F899</f>
        <v>465.7</v>
      </c>
      <c r="G898" s="141">
        <f t="shared" ref="G898:H898" si="315">G899</f>
        <v>465.7</v>
      </c>
      <c r="H898" s="141">
        <f t="shared" si="315"/>
        <v>465.7</v>
      </c>
    </row>
    <row r="899" spans="1:8" ht="15.75" outlineLevel="4" x14ac:dyDescent="0.2">
      <c r="A899" s="22" t="s">
        <v>217</v>
      </c>
      <c r="B899" s="22" t="s">
        <v>193</v>
      </c>
      <c r="C899" s="22" t="s">
        <v>440</v>
      </c>
      <c r="D899" s="22" t="s">
        <v>28</v>
      </c>
      <c r="E899" s="53" t="s">
        <v>29</v>
      </c>
      <c r="F899" s="150">
        <v>465.7</v>
      </c>
      <c r="G899" s="150">
        <v>465.7</v>
      </c>
      <c r="H899" s="150">
        <v>465.7</v>
      </c>
    </row>
    <row r="900" spans="1:8" ht="15.75" outlineLevel="4" x14ac:dyDescent="0.2">
      <c r="A900" s="24" t="s">
        <v>217</v>
      </c>
      <c r="B900" s="24" t="s">
        <v>193</v>
      </c>
      <c r="C900" s="24" t="s">
        <v>443</v>
      </c>
      <c r="D900" s="24"/>
      <c r="E900" s="54" t="s">
        <v>444</v>
      </c>
      <c r="F900" s="141">
        <f>F901</f>
        <v>283.2</v>
      </c>
      <c r="G900" s="141">
        <f t="shared" ref="G900:H900" si="316">G901</f>
        <v>283.2</v>
      </c>
      <c r="H900" s="141">
        <f t="shared" si="316"/>
        <v>283.2</v>
      </c>
    </row>
    <row r="901" spans="1:8" ht="15.75" outlineLevel="4" x14ac:dyDescent="0.2">
      <c r="A901" s="22" t="s">
        <v>217</v>
      </c>
      <c r="B901" s="22" t="s">
        <v>193</v>
      </c>
      <c r="C901" s="22" t="s">
        <v>443</v>
      </c>
      <c r="D901" s="22" t="s">
        <v>28</v>
      </c>
      <c r="E901" s="53" t="s">
        <v>29</v>
      </c>
      <c r="F901" s="150">
        <v>283.2</v>
      </c>
      <c r="G901" s="150">
        <v>283.2</v>
      </c>
      <c r="H901" s="150">
        <v>283.2</v>
      </c>
    </row>
    <row r="902" spans="1:8" ht="15.75" outlineLevel="4" x14ac:dyDescent="0.2">
      <c r="A902" s="24" t="s">
        <v>217</v>
      </c>
      <c r="B902" s="24" t="s">
        <v>193</v>
      </c>
      <c r="C902" s="24" t="s">
        <v>451</v>
      </c>
      <c r="D902" s="22"/>
      <c r="E902" s="54" t="s">
        <v>647</v>
      </c>
      <c r="F902" s="150">
        <f>F903+F905+F907</f>
        <v>161.69999999999999</v>
      </c>
      <c r="G902" s="150">
        <f t="shared" ref="G902:H902" si="317">G903+G905+G907</f>
        <v>161.69999999999999</v>
      </c>
      <c r="H902" s="150">
        <f t="shared" si="317"/>
        <v>161.69999999999999</v>
      </c>
    </row>
    <row r="903" spans="1:8" ht="15.75" outlineLevel="4" x14ac:dyDescent="0.2">
      <c r="A903" s="24" t="s">
        <v>217</v>
      </c>
      <c r="B903" s="24" t="s">
        <v>193</v>
      </c>
      <c r="C903" s="24" t="s">
        <v>459</v>
      </c>
      <c r="D903" s="24"/>
      <c r="E903" s="54" t="s">
        <v>90</v>
      </c>
      <c r="F903" s="141">
        <f>F904</f>
        <v>29.4</v>
      </c>
      <c r="G903" s="141">
        <f t="shared" ref="G903:H903" si="318">G904</f>
        <v>29.4</v>
      </c>
      <c r="H903" s="141">
        <f t="shared" si="318"/>
        <v>29.4</v>
      </c>
    </row>
    <row r="904" spans="1:8" ht="15.75" outlineLevel="4" x14ac:dyDescent="0.2">
      <c r="A904" s="22" t="s">
        <v>217</v>
      </c>
      <c r="B904" s="22" t="s">
        <v>193</v>
      </c>
      <c r="C904" s="22" t="s">
        <v>459</v>
      </c>
      <c r="D904" s="22" t="s">
        <v>28</v>
      </c>
      <c r="E904" s="53" t="s">
        <v>29</v>
      </c>
      <c r="F904" s="150">
        <v>29.4</v>
      </c>
      <c r="G904" s="150">
        <v>29.4</v>
      </c>
      <c r="H904" s="150">
        <v>29.4</v>
      </c>
    </row>
    <row r="905" spans="1:8" ht="15.75" outlineLevel="4" x14ac:dyDescent="0.2">
      <c r="A905" s="24" t="s">
        <v>217</v>
      </c>
      <c r="B905" s="24" t="s">
        <v>193</v>
      </c>
      <c r="C905" s="24" t="s">
        <v>460</v>
      </c>
      <c r="D905" s="24"/>
      <c r="E905" s="54" t="s">
        <v>106</v>
      </c>
      <c r="F905" s="141">
        <f>F906</f>
        <v>58.8</v>
      </c>
      <c r="G905" s="141">
        <f t="shared" ref="G905:H905" si="319">G906</f>
        <v>58.8</v>
      </c>
      <c r="H905" s="141">
        <f t="shared" si="319"/>
        <v>58.8</v>
      </c>
    </row>
    <row r="906" spans="1:8" ht="15.75" outlineLevel="4" x14ac:dyDescent="0.2">
      <c r="A906" s="22" t="s">
        <v>217</v>
      </c>
      <c r="B906" s="22" t="s">
        <v>193</v>
      </c>
      <c r="C906" s="22" t="s">
        <v>460</v>
      </c>
      <c r="D906" s="22" t="s">
        <v>28</v>
      </c>
      <c r="E906" s="53" t="s">
        <v>29</v>
      </c>
      <c r="F906" s="150">
        <v>58.8</v>
      </c>
      <c r="G906" s="156">
        <v>58.8</v>
      </c>
      <c r="H906" s="156">
        <v>58.8</v>
      </c>
    </row>
    <row r="907" spans="1:8" ht="31.5" outlineLevel="5" x14ac:dyDescent="0.2">
      <c r="A907" s="24" t="s">
        <v>217</v>
      </c>
      <c r="B907" s="24" t="s">
        <v>193</v>
      </c>
      <c r="C907" s="24" t="s">
        <v>461</v>
      </c>
      <c r="D907" s="24"/>
      <c r="E907" s="54" t="s">
        <v>91</v>
      </c>
      <c r="F907" s="141">
        <f>F908</f>
        <v>73.5</v>
      </c>
      <c r="G907" s="141">
        <f t="shared" ref="G907:H907" si="320">G908</f>
        <v>73.5</v>
      </c>
      <c r="H907" s="141">
        <f t="shared" si="320"/>
        <v>73.5</v>
      </c>
    </row>
    <row r="908" spans="1:8" ht="15.75" outlineLevel="7" x14ac:dyDescent="0.2">
      <c r="A908" s="22" t="s">
        <v>217</v>
      </c>
      <c r="B908" s="22" t="s">
        <v>193</v>
      </c>
      <c r="C908" s="22" t="s">
        <v>461</v>
      </c>
      <c r="D908" s="22" t="s">
        <v>28</v>
      </c>
      <c r="E908" s="53" t="s">
        <v>29</v>
      </c>
      <c r="F908" s="150">
        <v>73.5</v>
      </c>
      <c r="G908" s="156">
        <v>73.5</v>
      </c>
      <c r="H908" s="156">
        <v>73.5</v>
      </c>
    </row>
    <row r="909" spans="1:8" ht="15.75" outlineLevel="7" x14ac:dyDescent="0.2">
      <c r="A909" s="22"/>
      <c r="B909" s="22"/>
      <c r="C909" s="22"/>
      <c r="D909" s="22"/>
      <c r="E909" s="53"/>
      <c r="F909" s="150"/>
      <c r="G909" s="150"/>
      <c r="H909" s="150"/>
    </row>
    <row r="910" spans="1:8" ht="15.75" x14ac:dyDescent="0.2">
      <c r="A910" s="24" t="s">
        <v>220</v>
      </c>
      <c r="B910" s="24"/>
      <c r="C910" s="24"/>
      <c r="D910" s="24"/>
      <c r="E910" s="54" t="s">
        <v>316</v>
      </c>
      <c r="F910" s="141">
        <f>F911+F918+F936+F943</f>
        <v>181389.51199999999</v>
      </c>
      <c r="G910" s="141">
        <f t="shared" ref="G910:H910" si="321">G911+G918+G936+G943</f>
        <v>181159.9</v>
      </c>
      <c r="H910" s="141">
        <f t="shared" si="321"/>
        <v>181159.9</v>
      </c>
    </row>
    <row r="911" spans="1:8" ht="15.75" x14ac:dyDescent="0.2">
      <c r="A911" s="24" t="s">
        <v>220</v>
      </c>
      <c r="B911" s="24" t="s">
        <v>136</v>
      </c>
      <c r="C911" s="24"/>
      <c r="D911" s="24"/>
      <c r="E911" s="155" t="s">
        <v>137</v>
      </c>
      <c r="F911" s="141">
        <f t="shared" ref="F911:H916" si="322">F912</f>
        <v>29.4</v>
      </c>
      <c r="G911" s="141">
        <f t="shared" si="322"/>
        <v>29.4</v>
      </c>
      <c r="H911" s="141">
        <f t="shared" si="322"/>
        <v>29.4</v>
      </c>
    </row>
    <row r="912" spans="1:8" ht="15.75" outlineLevel="1" x14ac:dyDescent="0.2">
      <c r="A912" s="24" t="s">
        <v>220</v>
      </c>
      <c r="B912" s="24" t="s">
        <v>140</v>
      </c>
      <c r="C912" s="24"/>
      <c r="D912" s="24"/>
      <c r="E912" s="54" t="s">
        <v>141</v>
      </c>
      <c r="F912" s="141">
        <f t="shared" si="322"/>
        <v>29.4</v>
      </c>
      <c r="G912" s="141">
        <f t="shared" si="322"/>
        <v>29.4</v>
      </c>
      <c r="H912" s="141">
        <f t="shared" si="322"/>
        <v>29.4</v>
      </c>
    </row>
    <row r="913" spans="1:8" ht="31.5" outlineLevel="2" x14ac:dyDescent="0.2">
      <c r="A913" s="24" t="s">
        <v>220</v>
      </c>
      <c r="B913" s="24" t="s">
        <v>140</v>
      </c>
      <c r="C913" s="24" t="s">
        <v>21</v>
      </c>
      <c r="D913" s="24"/>
      <c r="E913" s="54" t="s">
        <v>303</v>
      </c>
      <c r="F913" s="141">
        <f t="shared" si="322"/>
        <v>29.4</v>
      </c>
      <c r="G913" s="141">
        <f t="shared" si="322"/>
        <v>29.4</v>
      </c>
      <c r="H913" s="141">
        <f t="shared" si="322"/>
        <v>29.4</v>
      </c>
    </row>
    <row r="914" spans="1:8" ht="15.75" outlineLevel="3" x14ac:dyDescent="0.2">
      <c r="A914" s="24" t="s">
        <v>220</v>
      </c>
      <c r="B914" s="24" t="s">
        <v>140</v>
      </c>
      <c r="C914" s="24" t="s">
        <v>365</v>
      </c>
      <c r="D914" s="24"/>
      <c r="E914" s="54" t="s">
        <v>364</v>
      </c>
      <c r="F914" s="141">
        <f t="shared" si="322"/>
        <v>29.4</v>
      </c>
      <c r="G914" s="141">
        <f t="shared" si="322"/>
        <v>29.4</v>
      </c>
      <c r="H914" s="141">
        <f t="shared" si="322"/>
        <v>29.4</v>
      </c>
    </row>
    <row r="915" spans="1:8" ht="31.5" outlineLevel="4" x14ac:dyDescent="0.2">
      <c r="A915" s="24" t="s">
        <v>220</v>
      </c>
      <c r="B915" s="24" t="s">
        <v>140</v>
      </c>
      <c r="C915" s="24" t="s">
        <v>366</v>
      </c>
      <c r="D915" s="24"/>
      <c r="E915" s="54" t="s">
        <v>637</v>
      </c>
      <c r="F915" s="141">
        <f t="shared" si="322"/>
        <v>29.4</v>
      </c>
      <c r="G915" s="141">
        <f t="shared" si="322"/>
        <v>29.4</v>
      </c>
      <c r="H915" s="141">
        <f t="shared" si="322"/>
        <v>29.4</v>
      </c>
    </row>
    <row r="916" spans="1:8" ht="15.75" outlineLevel="5" x14ac:dyDescent="0.2">
      <c r="A916" s="24" t="s">
        <v>220</v>
      </c>
      <c r="B916" s="24" t="s">
        <v>140</v>
      </c>
      <c r="C916" s="24" t="s">
        <v>361</v>
      </c>
      <c r="D916" s="24"/>
      <c r="E916" s="54" t="s">
        <v>30</v>
      </c>
      <c r="F916" s="141">
        <f t="shared" si="322"/>
        <v>29.4</v>
      </c>
      <c r="G916" s="141">
        <f t="shared" si="322"/>
        <v>29.4</v>
      </c>
      <c r="H916" s="141">
        <f t="shared" si="322"/>
        <v>29.4</v>
      </c>
    </row>
    <row r="917" spans="1:8" ht="15.75" outlineLevel="7" x14ac:dyDescent="0.2">
      <c r="A917" s="22" t="s">
        <v>220</v>
      </c>
      <c r="B917" s="22" t="s">
        <v>140</v>
      </c>
      <c r="C917" s="22" t="s">
        <v>361</v>
      </c>
      <c r="D917" s="22" t="s">
        <v>6</v>
      </c>
      <c r="E917" s="53" t="s">
        <v>7</v>
      </c>
      <c r="F917" s="173">
        <v>29.4</v>
      </c>
      <c r="G917" s="156">
        <v>29.4</v>
      </c>
      <c r="H917" s="156">
        <v>29.4</v>
      </c>
    </row>
    <row r="918" spans="1:8" ht="15.75" outlineLevel="7" x14ac:dyDescent="0.2">
      <c r="A918" s="24" t="s">
        <v>220</v>
      </c>
      <c r="B918" s="24" t="s">
        <v>142</v>
      </c>
      <c r="C918" s="22"/>
      <c r="D918" s="22"/>
      <c r="E918" s="155" t="s">
        <v>143</v>
      </c>
      <c r="F918" s="141">
        <f>F919+F930</f>
        <v>1097.5999999999999</v>
      </c>
      <c r="G918" s="141">
        <f t="shared" ref="G918:H918" si="323">G919+G930</f>
        <v>1097.5999999999999</v>
      </c>
      <c r="H918" s="141">
        <f t="shared" si="323"/>
        <v>1097.5999999999999</v>
      </c>
    </row>
    <row r="919" spans="1:8" ht="15.75" outlineLevel="1" x14ac:dyDescent="0.2">
      <c r="A919" s="24" t="s">
        <v>220</v>
      </c>
      <c r="B919" s="24" t="s">
        <v>144</v>
      </c>
      <c r="C919" s="24"/>
      <c r="D919" s="24"/>
      <c r="E919" s="54" t="s">
        <v>145</v>
      </c>
      <c r="F919" s="141">
        <f>F920+F925</f>
        <v>117.6</v>
      </c>
      <c r="G919" s="141">
        <f t="shared" ref="G919:H919" si="324">G920+G925</f>
        <v>117.6</v>
      </c>
      <c r="H919" s="141">
        <f t="shared" si="324"/>
        <v>117.6</v>
      </c>
    </row>
    <row r="920" spans="1:8" ht="15.75" outlineLevel="1" x14ac:dyDescent="0.2">
      <c r="A920" s="24" t="s">
        <v>220</v>
      </c>
      <c r="B920" s="24" t="s">
        <v>144</v>
      </c>
      <c r="C920" s="24" t="s">
        <v>79</v>
      </c>
      <c r="D920" s="24"/>
      <c r="E920" s="54" t="s">
        <v>302</v>
      </c>
      <c r="F920" s="141">
        <f>F921</f>
        <v>98</v>
      </c>
      <c r="G920" s="141">
        <f t="shared" ref="G920:H923" si="325">G921</f>
        <v>98</v>
      </c>
      <c r="H920" s="141">
        <f t="shared" si="325"/>
        <v>98</v>
      </c>
    </row>
    <row r="921" spans="1:8" ht="15.75" outlineLevel="1" x14ac:dyDescent="0.2">
      <c r="A921" s="24" t="s">
        <v>220</v>
      </c>
      <c r="B921" s="24" t="s">
        <v>144</v>
      </c>
      <c r="C921" s="24" t="s">
        <v>519</v>
      </c>
      <c r="D921" s="24"/>
      <c r="E921" s="54" t="s">
        <v>364</v>
      </c>
      <c r="F921" s="141">
        <f>F922</f>
        <v>98</v>
      </c>
      <c r="G921" s="141">
        <f t="shared" si="325"/>
        <v>98</v>
      </c>
      <c r="H921" s="141">
        <f t="shared" si="325"/>
        <v>98</v>
      </c>
    </row>
    <row r="922" spans="1:8" ht="31.5" outlineLevel="1" x14ac:dyDescent="0.2">
      <c r="A922" s="24" t="s">
        <v>220</v>
      </c>
      <c r="B922" s="24" t="s">
        <v>144</v>
      </c>
      <c r="C922" s="24" t="s">
        <v>522</v>
      </c>
      <c r="D922" s="24"/>
      <c r="E922" s="54" t="s">
        <v>637</v>
      </c>
      <c r="F922" s="141">
        <f>F923</f>
        <v>98</v>
      </c>
      <c r="G922" s="141">
        <f t="shared" si="325"/>
        <v>98</v>
      </c>
      <c r="H922" s="141">
        <f t="shared" si="325"/>
        <v>98</v>
      </c>
    </row>
    <row r="923" spans="1:8" ht="31.5" outlineLevel="1" x14ac:dyDescent="0.2">
      <c r="A923" s="24" t="s">
        <v>220</v>
      </c>
      <c r="B923" s="24" t="s">
        <v>144</v>
      </c>
      <c r="C923" s="24" t="s">
        <v>689</v>
      </c>
      <c r="D923" s="24"/>
      <c r="E923" s="54" t="s">
        <v>278</v>
      </c>
      <c r="F923" s="141">
        <f>F924</f>
        <v>98</v>
      </c>
      <c r="G923" s="141">
        <f t="shared" si="325"/>
        <v>98</v>
      </c>
      <c r="H923" s="141">
        <f t="shared" si="325"/>
        <v>98</v>
      </c>
    </row>
    <row r="924" spans="1:8" ht="15.75" outlineLevel="1" x14ac:dyDescent="0.2">
      <c r="A924" s="22" t="s">
        <v>220</v>
      </c>
      <c r="B924" s="22" t="s">
        <v>144</v>
      </c>
      <c r="C924" s="22" t="s">
        <v>689</v>
      </c>
      <c r="D924" s="22" t="s">
        <v>28</v>
      </c>
      <c r="E924" s="53" t="s">
        <v>29</v>
      </c>
      <c r="F924" s="150">
        <v>98</v>
      </c>
      <c r="G924" s="156">
        <v>98</v>
      </c>
      <c r="H924" s="156">
        <v>98</v>
      </c>
    </row>
    <row r="925" spans="1:8" ht="31.5" outlineLevel="2" x14ac:dyDescent="0.2">
      <c r="A925" s="24" t="s">
        <v>220</v>
      </c>
      <c r="B925" s="24" t="s">
        <v>144</v>
      </c>
      <c r="C925" s="24" t="s">
        <v>21</v>
      </c>
      <c r="D925" s="24"/>
      <c r="E925" s="54" t="s">
        <v>303</v>
      </c>
      <c r="F925" s="141">
        <f>F926</f>
        <v>19.600000000000001</v>
      </c>
      <c r="G925" s="141">
        <f t="shared" ref="G925:H928" si="326">G926</f>
        <v>19.600000000000001</v>
      </c>
      <c r="H925" s="141">
        <f t="shared" si="326"/>
        <v>19.600000000000001</v>
      </c>
    </row>
    <row r="926" spans="1:8" ht="15.75" outlineLevel="3" x14ac:dyDescent="0.2">
      <c r="A926" s="24" t="s">
        <v>220</v>
      </c>
      <c r="B926" s="24" t="s">
        <v>144</v>
      </c>
      <c r="C926" s="24" t="s">
        <v>365</v>
      </c>
      <c r="D926" s="24"/>
      <c r="E926" s="54" t="s">
        <v>364</v>
      </c>
      <c r="F926" s="141">
        <f>F927</f>
        <v>19.600000000000001</v>
      </c>
      <c r="G926" s="141">
        <f t="shared" si="326"/>
        <v>19.600000000000001</v>
      </c>
      <c r="H926" s="141">
        <f t="shared" si="326"/>
        <v>19.600000000000001</v>
      </c>
    </row>
    <row r="927" spans="1:8" ht="31.5" outlineLevel="4" x14ac:dyDescent="0.2">
      <c r="A927" s="24" t="s">
        <v>220</v>
      </c>
      <c r="B927" s="24" t="s">
        <v>144</v>
      </c>
      <c r="C927" s="24" t="s">
        <v>366</v>
      </c>
      <c r="D927" s="24"/>
      <c r="E927" s="54" t="s">
        <v>637</v>
      </c>
      <c r="F927" s="141">
        <f>F928</f>
        <v>19.600000000000001</v>
      </c>
      <c r="G927" s="141">
        <f t="shared" si="326"/>
        <v>19.600000000000001</v>
      </c>
      <c r="H927" s="141">
        <f t="shared" si="326"/>
        <v>19.600000000000001</v>
      </c>
    </row>
    <row r="928" spans="1:8" ht="15.75" outlineLevel="5" x14ac:dyDescent="0.2">
      <c r="A928" s="24" t="s">
        <v>220</v>
      </c>
      <c r="B928" s="24" t="s">
        <v>144</v>
      </c>
      <c r="C928" s="24" t="s">
        <v>361</v>
      </c>
      <c r="D928" s="24"/>
      <c r="E928" s="54" t="s">
        <v>30</v>
      </c>
      <c r="F928" s="141">
        <f>F929</f>
        <v>19.600000000000001</v>
      </c>
      <c r="G928" s="141">
        <f t="shared" si="326"/>
        <v>19.600000000000001</v>
      </c>
      <c r="H928" s="141">
        <f t="shared" si="326"/>
        <v>19.600000000000001</v>
      </c>
    </row>
    <row r="929" spans="1:8" ht="15.75" outlineLevel="7" x14ac:dyDescent="0.2">
      <c r="A929" s="22" t="s">
        <v>220</v>
      </c>
      <c r="B929" s="22" t="s">
        <v>144</v>
      </c>
      <c r="C929" s="22" t="s">
        <v>361</v>
      </c>
      <c r="D929" s="22" t="s">
        <v>6</v>
      </c>
      <c r="E929" s="53" t="s">
        <v>7</v>
      </c>
      <c r="F929" s="150">
        <v>19.600000000000001</v>
      </c>
      <c r="G929" s="156">
        <v>19.600000000000001</v>
      </c>
      <c r="H929" s="156">
        <v>19.600000000000001</v>
      </c>
    </row>
    <row r="930" spans="1:8" ht="15.75" outlineLevel="1" x14ac:dyDescent="0.2">
      <c r="A930" s="24" t="s">
        <v>220</v>
      </c>
      <c r="B930" s="24" t="s">
        <v>189</v>
      </c>
      <c r="C930" s="24"/>
      <c r="D930" s="24"/>
      <c r="E930" s="54" t="s">
        <v>190</v>
      </c>
      <c r="F930" s="141">
        <f>F931</f>
        <v>980</v>
      </c>
      <c r="G930" s="141">
        <f t="shared" ref="G930:H934" si="327">G931</f>
        <v>980</v>
      </c>
      <c r="H930" s="141">
        <f t="shared" si="327"/>
        <v>980</v>
      </c>
    </row>
    <row r="931" spans="1:8" ht="15.75" outlineLevel="2" x14ac:dyDescent="0.2">
      <c r="A931" s="24" t="s">
        <v>220</v>
      </c>
      <c r="B931" s="24" t="s">
        <v>189</v>
      </c>
      <c r="C931" s="24" t="s">
        <v>79</v>
      </c>
      <c r="D931" s="24"/>
      <c r="E931" s="54" t="s">
        <v>302</v>
      </c>
      <c r="F931" s="141">
        <f>F932</f>
        <v>980</v>
      </c>
      <c r="G931" s="141">
        <f t="shared" si="327"/>
        <v>980</v>
      </c>
      <c r="H931" s="141">
        <f t="shared" si="327"/>
        <v>980</v>
      </c>
    </row>
    <row r="932" spans="1:8" ht="15.75" outlineLevel="3" x14ac:dyDescent="0.2">
      <c r="A932" s="24" t="s">
        <v>220</v>
      </c>
      <c r="B932" s="24" t="s">
        <v>189</v>
      </c>
      <c r="C932" s="24" t="s">
        <v>519</v>
      </c>
      <c r="D932" s="24"/>
      <c r="E932" s="54" t="s">
        <v>364</v>
      </c>
      <c r="F932" s="141">
        <f>F933</f>
        <v>980</v>
      </c>
      <c r="G932" s="141">
        <f t="shared" si="327"/>
        <v>980</v>
      </c>
      <c r="H932" s="141">
        <f t="shared" si="327"/>
        <v>980</v>
      </c>
    </row>
    <row r="933" spans="1:8" ht="19.5" customHeight="1" outlineLevel="4" x14ac:dyDescent="0.2">
      <c r="A933" s="24" t="s">
        <v>220</v>
      </c>
      <c r="B933" s="24" t="s">
        <v>189</v>
      </c>
      <c r="C933" s="24" t="s">
        <v>525</v>
      </c>
      <c r="D933" s="24"/>
      <c r="E933" s="54" t="s">
        <v>649</v>
      </c>
      <c r="F933" s="141">
        <f>F934</f>
        <v>980</v>
      </c>
      <c r="G933" s="141">
        <f t="shared" si="327"/>
        <v>980</v>
      </c>
      <c r="H933" s="141">
        <f t="shared" si="327"/>
        <v>980</v>
      </c>
    </row>
    <row r="934" spans="1:8" ht="15.75" outlineLevel="5" x14ac:dyDescent="0.2">
      <c r="A934" s="24" t="s">
        <v>220</v>
      </c>
      <c r="B934" s="24" t="s">
        <v>189</v>
      </c>
      <c r="C934" s="24" t="s">
        <v>528</v>
      </c>
      <c r="D934" s="24"/>
      <c r="E934" s="54" t="s">
        <v>107</v>
      </c>
      <c r="F934" s="141">
        <f>F935</f>
        <v>980</v>
      </c>
      <c r="G934" s="141">
        <f t="shared" si="327"/>
        <v>980</v>
      </c>
      <c r="H934" s="141">
        <f t="shared" si="327"/>
        <v>980</v>
      </c>
    </row>
    <row r="935" spans="1:8" ht="15.75" outlineLevel="7" x14ac:dyDescent="0.2">
      <c r="A935" s="22" t="s">
        <v>220</v>
      </c>
      <c r="B935" s="22" t="s">
        <v>189</v>
      </c>
      <c r="C935" s="22" t="s">
        <v>528</v>
      </c>
      <c r="D935" s="22" t="s">
        <v>28</v>
      </c>
      <c r="E935" s="53" t="s">
        <v>29</v>
      </c>
      <c r="F935" s="150">
        <v>980</v>
      </c>
      <c r="G935" s="156">
        <v>980</v>
      </c>
      <c r="H935" s="156">
        <v>980</v>
      </c>
    </row>
    <row r="936" spans="1:8" ht="15.75" outlineLevel="7" x14ac:dyDescent="0.2">
      <c r="A936" s="24" t="s">
        <v>220</v>
      </c>
      <c r="B936" s="24" t="s">
        <v>195</v>
      </c>
      <c r="C936" s="22"/>
      <c r="D936" s="22"/>
      <c r="E936" s="187" t="s">
        <v>196</v>
      </c>
      <c r="F936" s="141">
        <f t="shared" ref="F936:H941" si="328">F937</f>
        <v>1080</v>
      </c>
      <c r="G936" s="141">
        <f t="shared" si="328"/>
        <v>1080</v>
      </c>
      <c r="H936" s="141">
        <f t="shared" si="328"/>
        <v>1080</v>
      </c>
    </row>
    <row r="937" spans="1:8" ht="15.75" outlineLevel="1" x14ac:dyDescent="0.2">
      <c r="A937" s="24" t="s">
        <v>220</v>
      </c>
      <c r="B937" s="24" t="s">
        <v>203</v>
      </c>
      <c r="C937" s="24"/>
      <c r="D937" s="24"/>
      <c r="E937" s="54" t="s">
        <v>204</v>
      </c>
      <c r="F937" s="141">
        <f t="shared" si="328"/>
        <v>1080</v>
      </c>
      <c r="G937" s="141">
        <f t="shared" si="328"/>
        <v>1080</v>
      </c>
      <c r="H937" s="141">
        <f t="shared" si="328"/>
        <v>1080</v>
      </c>
    </row>
    <row r="938" spans="1:8" ht="15.75" outlineLevel="2" x14ac:dyDescent="0.2">
      <c r="A938" s="24" t="s">
        <v>220</v>
      </c>
      <c r="B938" s="24" t="s">
        <v>203</v>
      </c>
      <c r="C938" s="24" t="s">
        <v>79</v>
      </c>
      <c r="D938" s="24"/>
      <c r="E938" s="54" t="s">
        <v>302</v>
      </c>
      <c r="F938" s="141">
        <f t="shared" si="328"/>
        <v>1080</v>
      </c>
      <c r="G938" s="141">
        <f t="shared" si="328"/>
        <v>1080</v>
      </c>
      <c r="H938" s="141">
        <f t="shared" si="328"/>
        <v>1080</v>
      </c>
    </row>
    <row r="939" spans="1:8" ht="15.75" outlineLevel="3" x14ac:dyDescent="0.2">
      <c r="A939" s="24" t="s">
        <v>220</v>
      </c>
      <c r="B939" s="24" t="s">
        <v>203</v>
      </c>
      <c r="C939" s="24" t="s">
        <v>519</v>
      </c>
      <c r="D939" s="24"/>
      <c r="E939" s="54" t="s">
        <v>364</v>
      </c>
      <c r="F939" s="141">
        <f t="shared" si="328"/>
        <v>1080</v>
      </c>
      <c r="G939" s="141">
        <f t="shared" si="328"/>
        <v>1080</v>
      </c>
      <c r="H939" s="141">
        <f t="shared" si="328"/>
        <v>1080</v>
      </c>
    </row>
    <row r="940" spans="1:8" ht="31.5" outlineLevel="4" x14ac:dyDescent="0.2">
      <c r="A940" s="24" t="s">
        <v>220</v>
      </c>
      <c r="B940" s="24" t="s">
        <v>203</v>
      </c>
      <c r="C940" s="24" t="s">
        <v>525</v>
      </c>
      <c r="D940" s="24"/>
      <c r="E940" s="54" t="s">
        <v>649</v>
      </c>
      <c r="F940" s="141">
        <f t="shared" si="328"/>
        <v>1080</v>
      </c>
      <c r="G940" s="141">
        <f t="shared" si="328"/>
        <v>1080</v>
      </c>
      <c r="H940" s="141">
        <f t="shared" si="328"/>
        <v>1080</v>
      </c>
    </row>
    <row r="941" spans="1:8" ht="31.5" outlineLevel="5" x14ac:dyDescent="0.2">
      <c r="A941" s="24" t="s">
        <v>220</v>
      </c>
      <c r="B941" s="24" t="s">
        <v>203</v>
      </c>
      <c r="C941" s="24" t="s">
        <v>529</v>
      </c>
      <c r="D941" s="24"/>
      <c r="E941" s="54" t="s">
        <v>322</v>
      </c>
      <c r="F941" s="141">
        <f t="shared" si="328"/>
        <v>1080</v>
      </c>
      <c r="G941" s="141">
        <f t="shared" si="328"/>
        <v>1080</v>
      </c>
      <c r="H941" s="141">
        <f t="shared" si="328"/>
        <v>1080</v>
      </c>
    </row>
    <row r="942" spans="1:8" ht="15.75" outlineLevel="7" x14ac:dyDescent="0.2">
      <c r="A942" s="22" t="s">
        <v>220</v>
      </c>
      <c r="B942" s="22" t="s">
        <v>203</v>
      </c>
      <c r="C942" s="22" t="s">
        <v>529</v>
      </c>
      <c r="D942" s="22" t="s">
        <v>17</v>
      </c>
      <c r="E942" s="53" t="s">
        <v>18</v>
      </c>
      <c r="F942" s="150">
        <v>1080</v>
      </c>
      <c r="G942" s="156">
        <v>1080</v>
      </c>
      <c r="H942" s="156">
        <v>1080</v>
      </c>
    </row>
    <row r="943" spans="1:8" ht="15.75" outlineLevel="7" x14ac:dyDescent="0.2">
      <c r="A943" s="24" t="s">
        <v>220</v>
      </c>
      <c r="B943" s="24" t="s">
        <v>205</v>
      </c>
      <c r="C943" s="22"/>
      <c r="D943" s="22"/>
      <c r="E943" s="155" t="s">
        <v>206</v>
      </c>
      <c r="F943" s="141">
        <f>F944+F974+F980</f>
        <v>179182.51199999999</v>
      </c>
      <c r="G943" s="141">
        <f t="shared" ref="G943:H943" si="329">G944+G974+G980</f>
        <v>178952.9</v>
      </c>
      <c r="H943" s="141">
        <f t="shared" si="329"/>
        <v>178952.9</v>
      </c>
    </row>
    <row r="944" spans="1:8" ht="15.75" outlineLevel="1" x14ac:dyDescent="0.2">
      <c r="A944" s="24" t="s">
        <v>220</v>
      </c>
      <c r="B944" s="24" t="s">
        <v>207</v>
      </c>
      <c r="C944" s="24"/>
      <c r="D944" s="24"/>
      <c r="E944" s="54" t="s">
        <v>208</v>
      </c>
      <c r="F944" s="141">
        <f>F945+F950+F966</f>
        <v>7288.5120000000006</v>
      </c>
      <c r="G944" s="141">
        <f t="shared" ref="G944:H944" si="330">G945+G950+G966</f>
        <v>7058.9000000000005</v>
      </c>
      <c r="H944" s="141">
        <f t="shared" si="330"/>
        <v>7058.9000000000005</v>
      </c>
    </row>
    <row r="945" spans="1:8" ht="31.5" outlineLevel="2" x14ac:dyDescent="0.2">
      <c r="A945" s="24" t="s">
        <v>220</v>
      </c>
      <c r="B945" s="24" t="s">
        <v>207</v>
      </c>
      <c r="C945" s="24" t="s">
        <v>24</v>
      </c>
      <c r="D945" s="24"/>
      <c r="E945" s="54" t="s">
        <v>298</v>
      </c>
      <c r="F945" s="141">
        <f>F946</f>
        <v>15.3</v>
      </c>
      <c r="G945" s="141">
        <f t="shared" ref="G945:H948" si="331">G946</f>
        <v>15.3</v>
      </c>
      <c r="H945" s="141">
        <f t="shared" si="331"/>
        <v>15.3</v>
      </c>
    </row>
    <row r="946" spans="1:8" ht="15.75" outlineLevel="3" x14ac:dyDescent="0.2">
      <c r="A946" s="24" t="s">
        <v>220</v>
      </c>
      <c r="B946" s="24" t="s">
        <v>207</v>
      </c>
      <c r="C946" s="24" t="s">
        <v>438</v>
      </c>
      <c r="D946" s="24"/>
      <c r="E946" s="54" t="s">
        <v>364</v>
      </c>
      <c r="F946" s="141">
        <f>F947</f>
        <v>15.3</v>
      </c>
      <c r="G946" s="141">
        <f t="shared" si="331"/>
        <v>15.3</v>
      </c>
      <c r="H946" s="141">
        <f t="shared" si="331"/>
        <v>15.3</v>
      </c>
    </row>
    <row r="947" spans="1:8" ht="19.5" customHeight="1" outlineLevel="4" x14ac:dyDescent="0.2">
      <c r="A947" s="24" t="s">
        <v>220</v>
      </c>
      <c r="B947" s="24" t="s">
        <v>207</v>
      </c>
      <c r="C947" s="24" t="s">
        <v>451</v>
      </c>
      <c r="D947" s="24"/>
      <c r="E947" s="54" t="s">
        <v>647</v>
      </c>
      <c r="F947" s="141">
        <f>F948</f>
        <v>15.3</v>
      </c>
      <c r="G947" s="141">
        <f t="shared" si="331"/>
        <v>15.3</v>
      </c>
      <c r="H947" s="141">
        <f t="shared" si="331"/>
        <v>15.3</v>
      </c>
    </row>
    <row r="948" spans="1:8" ht="15.75" outlineLevel="5" x14ac:dyDescent="0.2">
      <c r="A948" s="24" t="s">
        <v>220</v>
      </c>
      <c r="B948" s="24" t="s">
        <v>207</v>
      </c>
      <c r="C948" s="24" t="s">
        <v>460</v>
      </c>
      <c r="D948" s="24"/>
      <c r="E948" s="54" t="s">
        <v>106</v>
      </c>
      <c r="F948" s="141">
        <f>F949</f>
        <v>15.3</v>
      </c>
      <c r="G948" s="141">
        <f t="shared" si="331"/>
        <v>15.3</v>
      </c>
      <c r="H948" s="141">
        <f t="shared" si="331"/>
        <v>15.3</v>
      </c>
    </row>
    <row r="949" spans="1:8" ht="15.75" outlineLevel="7" x14ac:dyDescent="0.2">
      <c r="A949" s="22" t="s">
        <v>220</v>
      </c>
      <c r="B949" s="22" t="s">
        <v>207</v>
      </c>
      <c r="C949" s="22" t="s">
        <v>460</v>
      </c>
      <c r="D949" s="22" t="s">
        <v>6</v>
      </c>
      <c r="E949" s="53" t="s">
        <v>7</v>
      </c>
      <c r="F949" s="150">
        <v>15.3</v>
      </c>
      <c r="G949" s="156">
        <v>15.3</v>
      </c>
      <c r="H949" s="156">
        <v>15.3</v>
      </c>
    </row>
    <row r="950" spans="1:8" ht="15.75" outlineLevel="2" x14ac:dyDescent="0.2">
      <c r="A950" s="24" t="s">
        <v>220</v>
      </c>
      <c r="B950" s="24" t="s">
        <v>207</v>
      </c>
      <c r="C950" s="24" t="s">
        <v>79</v>
      </c>
      <c r="D950" s="24"/>
      <c r="E950" s="54" t="s">
        <v>302</v>
      </c>
      <c r="F950" s="141">
        <f>F951+F955</f>
        <v>7043.6</v>
      </c>
      <c r="G950" s="141">
        <f t="shared" ref="G950:H950" si="332">G951+G955</f>
        <v>7043.6</v>
      </c>
      <c r="H950" s="141">
        <f t="shared" si="332"/>
        <v>7043.6</v>
      </c>
    </row>
    <row r="951" spans="1:8" ht="15.75" outlineLevel="3" x14ac:dyDescent="0.2">
      <c r="A951" s="24" t="s">
        <v>220</v>
      </c>
      <c r="B951" s="24" t="s">
        <v>207</v>
      </c>
      <c r="C951" s="24" t="s">
        <v>517</v>
      </c>
      <c r="D951" s="24"/>
      <c r="E951" s="54" t="s">
        <v>376</v>
      </c>
      <c r="F951" s="141">
        <f>F952</f>
        <v>2000</v>
      </c>
      <c r="G951" s="141">
        <f t="shared" ref="G951:G953" si="333">G952</f>
        <v>2000</v>
      </c>
      <c r="H951" s="141"/>
    </row>
    <row r="952" spans="1:8" ht="15.75" outlineLevel="4" x14ac:dyDescent="0.2">
      <c r="A952" s="24" t="s">
        <v>220</v>
      </c>
      <c r="B952" s="24" t="s">
        <v>207</v>
      </c>
      <c r="C952" s="24" t="s">
        <v>640</v>
      </c>
      <c r="D952" s="24"/>
      <c r="E952" s="54" t="s">
        <v>380</v>
      </c>
      <c r="F952" s="141">
        <f>F953</f>
        <v>2000</v>
      </c>
      <c r="G952" s="141">
        <f t="shared" si="333"/>
        <v>2000</v>
      </c>
      <c r="H952" s="141"/>
    </row>
    <row r="953" spans="1:8" ht="31.5" outlineLevel="4" x14ac:dyDescent="0.2">
      <c r="A953" s="24" t="s">
        <v>220</v>
      </c>
      <c r="B953" s="24" t="s">
        <v>207</v>
      </c>
      <c r="C953" s="24" t="s">
        <v>641</v>
      </c>
      <c r="D953" s="164"/>
      <c r="E953" s="54" t="s">
        <v>128</v>
      </c>
      <c r="F953" s="141">
        <f>F954</f>
        <v>2000</v>
      </c>
      <c r="G953" s="141">
        <f t="shared" si="333"/>
        <v>2000</v>
      </c>
      <c r="H953" s="141"/>
    </row>
    <row r="954" spans="1:8" ht="15.75" outlineLevel="4" x14ac:dyDescent="0.2">
      <c r="A954" s="22" t="s">
        <v>220</v>
      </c>
      <c r="B954" s="22" t="s">
        <v>207</v>
      </c>
      <c r="C954" s="22" t="s">
        <v>641</v>
      </c>
      <c r="D954" s="17" t="s">
        <v>28</v>
      </c>
      <c r="E954" s="53" t="s">
        <v>29</v>
      </c>
      <c r="F954" s="12">
        <v>2000</v>
      </c>
      <c r="G954" s="156">
        <v>2000</v>
      </c>
      <c r="H954" s="156"/>
    </row>
    <row r="955" spans="1:8" ht="15.75" outlineLevel="4" x14ac:dyDescent="0.2">
      <c r="A955" s="24" t="s">
        <v>220</v>
      </c>
      <c r="B955" s="24" t="s">
        <v>207</v>
      </c>
      <c r="C955" s="24" t="s">
        <v>519</v>
      </c>
      <c r="D955" s="24"/>
      <c r="E955" s="54" t="s">
        <v>364</v>
      </c>
      <c r="F955" s="141">
        <f>F956+F959</f>
        <v>5043.6000000000004</v>
      </c>
      <c r="G955" s="141">
        <f t="shared" ref="G955:H955" si="334">G956+G959</f>
        <v>5043.6000000000004</v>
      </c>
      <c r="H955" s="141">
        <f t="shared" si="334"/>
        <v>7043.6</v>
      </c>
    </row>
    <row r="956" spans="1:8" ht="15.75" outlineLevel="4" x14ac:dyDescent="0.2">
      <c r="A956" s="24" t="s">
        <v>220</v>
      </c>
      <c r="B956" s="24" t="s">
        <v>207</v>
      </c>
      <c r="C956" s="9" t="s">
        <v>520</v>
      </c>
      <c r="D956" s="9"/>
      <c r="E956" s="51" t="s">
        <v>635</v>
      </c>
      <c r="F956" s="141"/>
      <c r="G956" s="141"/>
      <c r="H956" s="141">
        <f t="shared" ref="H956:H957" si="335">H957</f>
        <v>2000</v>
      </c>
    </row>
    <row r="957" spans="1:8" s="153" customFormat="1" ht="15.75" outlineLevel="3" x14ac:dyDescent="0.2">
      <c r="A957" s="24" t="s">
        <v>220</v>
      </c>
      <c r="B957" s="24" t="s">
        <v>207</v>
      </c>
      <c r="C957" s="9" t="s">
        <v>521</v>
      </c>
      <c r="D957" s="9"/>
      <c r="E957" s="51" t="s">
        <v>229</v>
      </c>
      <c r="F957" s="141"/>
      <c r="G957" s="141"/>
      <c r="H957" s="141">
        <f t="shared" si="335"/>
        <v>2000</v>
      </c>
    </row>
    <row r="958" spans="1:8" ht="15.75" outlineLevel="3" x14ac:dyDescent="0.2">
      <c r="A958" s="22" t="s">
        <v>220</v>
      </c>
      <c r="B958" s="22" t="s">
        <v>207</v>
      </c>
      <c r="C958" s="14" t="s">
        <v>521</v>
      </c>
      <c r="D958" s="15" t="s">
        <v>28</v>
      </c>
      <c r="E958" s="19" t="s">
        <v>29</v>
      </c>
      <c r="F958" s="12"/>
      <c r="G958" s="12"/>
      <c r="H958" s="11">
        <v>2000</v>
      </c>
    </row>
    <row r="959" spans="1:8" ht="31.5" outlineLevel="4" x14ac:dyDescent="0.2">
      <c r="A959" s="24" t="s">
        <v>220</v>
      </c>
      <c r="B959" s="24" t="s">
        <v>207</v>
      </c>
      <c r="C959" s="24" t="s">
        <v>525</v>
      </c>
      <c r="D959" s="24"/>
      <c r="E959" s="54" t="s">
        <v>649</v>
      </c>
      <c r="F959" s="141">
        <f>F960+F962</f>
        <v>5043.6000000000004</v>
      </c>
      <c r="G959" s="141">
        <f t="shared" ref="G959:H959" si="336">G960+G962</f>
        <v>5043.6000000000004</v>
      </c>
      <c r="H959" s="141">
        <f t="shared" si="336"/>
        <v>5043.6000000000004</v>
      </c>
    </row>
    <row r="960" spans="1:8" ht="15.75" outlineLevel="4" x14ac:dyDescent="0.2">
      <c r="A960" s="24" t="s">
        <v>220</v>
      </c>
      <c r="B960" s="24" t="s">
        <v>207</v>
      </c>
      <c r="C960" s="24" t="s">
        <v>527</v>
      </c>
      <c r="D960" s="24"/>
      <c r="E960" s="54" t="s">
        <v>108</v>
      </c>
      <c r="F960" s="141">
        <f>F961</f>
        <v>300</v>
      </c>
      <c r="G960" s="141">
        <f t="shared" ref="G960:H960" si="337">G961</f>
        <v>300</v>
      </c>
      <c r="H960" s="141">
        <f t="shared" si="337"/>
        <v>300</v>
      </c>
    </row>
    <row r="961" spans="1:8" ht="15.75" outlineLevel="4" x14ac:dyDescent="0.2">
      <c r="A961" s="22" t="s">
        <v>220</v>
      </c>
      <c r="B961" s="22" t="s">
        <v>207</v>
      </c>
      <c r="C961" s="22" t="s">
        <v>527</v>
      </c>
      <c r="D961" s="22" t="s">
        <v>28</v>
      </c>
      <c r="E961" s="53" t="s">
        <v>29</v>
      </c>
      <c r="F961" s="150">
        <v>300</v>
      </c>
      <c r="G961" s="156">
        <v>300</v>
      </c>
      <c r="H961" s="156">
        <v>300</v>
      </c>
    </row>
    <row r="962" spans="1:8" ht="15.75" outlineLevel="7" x14ac:dyDescent="0.2">
      <c r="A962" s="24" t="s">
        <v>220</v>
      </c>
      <c r="B962" s="24" t="s">
        <v>207</v>
      </c>
      <c r="C962" s="24" t="s">
        <v>526</v>
      </c>
      <c r="D962" s="159"/>
      <c r="E962" s="52" t="s">
        <v>109</v>
      </c>
      <c r="F962" s="141">
        <f>F963+F964+F965</f>
        <v>4743.6000000000004</v>
      </c>
      <c r="G962" s="141">
        <f t="shared" ref="G962:H962" si="338">G963+G964+G965</f>
        <v>4743.6000000000004</v>
      </c>
      <c r="H962" s="141">
        <f t="shared" si="338"/>
        <v>4743.6000000000004</v>
      </c>
    </row>
    <row r="963" spans="1:8" ht="15.75" outlineLevel="7" x14ac:dyDescent="0.2">
      <c r="A963" s="22" t="s">
        <v>220</v>
      </c>
      <c r="B963" s="22" t="s">
        <v>207</v>
      </c>
      <c r="C963" s="22" t="s">
        <v>526</v>
      </c>
      <c r="D963" s="17" t="s">
        <v>6</v>
      </c>
      <c r="E963" s="19" t="s">
        <v>7</v>
      </c>
      <c r="F963" s="12">
        <v>879.2</v>
      </c>
      <c r="G963" s="156">
        <v>879.2</v>
      </c>
      <c r="H963" s="156">
        <v>879.2</v>
      </c>
    </row>
    <row r="964" spans="1:8" ht="15.75" outlineLevel="4" x14ac:dyDescent="0.2">
      <c r="A964" s="22" t="s">
        <v>220</v>
      </c>
      <c r="B964" s="22" t="s">
        <v>207</v>
      </c>
      <c r="C964" s="22" t="s">
        <v>526</v>
      </c>
      <c r="D964" s="17" t="s">
        <v>17</v>
      </c>
      <c r="E964" s="19" t="s">
        <v>18</v>
      </c>
      <c r="F964" s="12">
        <v>699.7</v>
      </c>
      <c r="G964" s="156">
        <v>699.7</v>
      </c>
      <c r="H964" s="156">
        <v>699.7</v>
      </c>
    </row>
    <row r="965" spans="1:8" ht="15.75" outlineLevel="5" x14ac:dyDescent="0.2">
      <c r="A965" s="22" t="s">
        <v>220</v>
      </c>
      <c r="B965" s="22" t="s">
        <v>207</v>
      </c>
      <c r="C965" s="22" t="s">
        <v>526</v>
      </c>
      <c r="D965" s="17" t="s">
        <v>28</v>
      </c>
      <c r="E965" s="19" t="s">
        <v>29</v>
      </c>
      <c r="F965" s="12">
        <v>3164.7</v>
      </c>
      <c r="G965" s="156">
        <v>3164.7</v>
      </c>
      <c r="H965" s="156">
        <v>3164.7</v>
      </c>
    </row>
    <row r="966" spans="1:8" ht="20.25" customHeight="1" outlineLevel="7" x14ac:dyDescent="0.2">
      <c r="A966" s="24" t="s">
        <v>220</v>
      </c>
      <c r="B966" s="24" t="s">
        <v>207</v>
      </c>
      <c r="C966" s="24" t="s">
        <v>26</v>
      </c>
      <c r="D966" s="24"/>
      <c r="E966" s="54" t="s">
        <v>310</v>
      </c>
      <c r="F966" s="141">
        <f>F967</f>
        <v>229.61199999999999</v>
      </c>
      <c r="G966" s="141"/>
      <c r="H966" s="141"/>
    </row>
    <row r="967" spans="1:8" ht="15.75" outlineLevel="7" x14ac:dyDescent="0.2">
      <c r="A967" s="24" t="s">
        <v>220</v>
      </c>
      <c r="B967" s="24" t="s">
        <v>207</v>
      </c>
      <c r="C967" s="24" t="s">
        <v>72</v>
      </c>
      <c r="D967" s="24"/>
      <c r="E967" s="54" t="s">
        <v>364</v>
      </c>
      <c r="F967" s="141">
        <f>F968</f>
        <v>229.61199999999999</v>
      </c>
      <c r="G967" s="141"/>
      <c r="H967" s="141"/>
    </row>
    <row r="968" spans="1:8" ht="15.75" outlineLevel="7" x14ac:dyDescent="0.2">
      <c r="A968" s="24" t="s">
        <v>220</v>
      </c>
      <c r="B968" s="24" t="s">
        <v>207</v>
      </c>
      <c r="C968" s="9" t="s">
        <v>73</v>
      </c>
      <c r="D968" s="9"/>
      <c r="E968" s="51" t="s">
        <v>636</v>
      </c>
      <c r="F968" s="141">
        <f>F969</f>
        <v>229.61199999999999</v>
      </c>
      <c r="G968" s="141"/>
      <c r="H968" s="141"/>
    </row>
    <row r="969" spans="1:8" ht="15.75" outlineLevel="7" x14ac:dyDescent="0.2">
      <c r="A969" s="24" t="s">
        <v>220</v>
      </c>
      <c r="B969" s="24" t="s">
        <v>207</v>
      </c>
      <c r="C969" s="9" t="s">
        <v>562</v>
      </c>
      <c r="D969" s="9"/>
      <c r="E969" s="56" t="s">
        <v>563</v>
      </c>
      <c r="F969" s="141">
        <f>F970+F972</f>
        <v>229.61199999999999</v>
      </c>
      <c r="G969" s="141"/>
      <c r="H969" s="141"/>
    </row>
    <row r="970" spans="1:8" ht="31.5" outlineLevel="7" x14ac:dyDescent="0.2">
      <c r="A970" s="24" t="s">
        <v>220</v>
      </c>
      <c r="B970" s="24" t="s">
        <v>207</v>
      </c>
      <c r="C970" s="9" t="s">
        <v>572</v>
      </c>
      <c r="D970" s="9"/>
      <c r="E970" s="51" t="s">
        <v>573</v>
      </c>
      <c r="F970" s="141">
        <f>F971</f>
        <v>114.806</v>
      </c>
      <c r="G970" s="141"/>
      <c r="H970" s="141"/>
    </row>
    <row r="971" spans="1:8" ht="15.75" outlineLevel="7" x14ac:dyDescent="0.2">
      <c r="A971" s="22" t="s">
        <v>220</v>
      </c>
      <c r="B971" s="22" t="s">
        <v>207</v>
      </c>
      <c r="C971" s="14" t="s">
        <v>572</v>
      </c>
      <c r="D971" s="14" t="s">
        <v>28</v>
      </c>
      <c r="E971" s="19" t="s">
        <v>29</v>
      </c>
      <c r="F971" s="150">
        <v>114.806</v>
      </c>
      <c r="G971" s="141"/>
      <c r="H971" s="141"/>
    </row>
    <row r="972" spans="1:8" ht="36.75" customHeight="1" outlineLevel="3" x14ac:dyDescent="0.2">
      <c r="A972" s="24" t="s">
        <v>220</v>
      </c>
      <c r="B972" s="24" t="s">
        <v>207</v>
      </c>
      <c r="C972" s="9" t="s">
        <v>572</v>
      </c>
      <c r="D972" s="9"/>
      <c r="E972" s="51" t="s">
        <v>574</v>
      </c>
      <c r="F972" s="141">
        <f>F973</f>
        <v>114.806</v>
      </c>
      <c r="G972" s="141"/>
      <c r="H972" s="141"/>
    </row>
    <row r="973" spans="1:8" ht="15.75" outlineLevel="4" x14ac:dyDescent="0.2">
      <c r="A973" s="22" t="s">
        <v>220</v>
      </c>
      <c r="B973" s="22" t="s">
        <v>207</v>
      </c>
      <c r="C973" s="14" t="s">
        <v>572</v>
      </c>
      <c r="D973" s="14" t="s">
        <v>28</v>
      </c>
      <c r="E973" s="19" t="s">
        <v>29</v>
      </c>
      <c r="F973" s="150">
        <v>114.806</v>
      </c>
      <c r="G973" s="141"/>
      <c r="H973" s="141"/>
    </row>
    <row r="974" spans="1:8" ht="15.75" outlineLevel="7" x14ac:dyDescent="0.2">
      <c r="A974" s="24" t="s">
        <v>220</v>
      </c>
      <c r="B974" s="24" t="s">
        <v>221</v>
      </c>
      <c r="C974" s="24"/>
      <c r="D974" s="24"/>
      <c r="E974" s="54" t="s">
        <v>222</v>
      </c>
      <c r="F974" s="141">
        <f>F975</f>
        <v>164829.20000000001</v>
      </c>
      <c r="G974" s="141">
        <f t="shared" ref="G974:H978" si="339">G975</f>
        <v>164829.20000000001</v>
      </c>
      <c r="H974" s="141">
        <f t="shared" si="339"/>
        <v>164829.20000000001</v>
      </c>
    </row>
    <row r="975" spans="1:8" ht="15.75" outlineLevel="7" x14ac:dyDescent="0.2">
      <c r="A975" s="24" t="s">
        <v>220</v>
      </c>
      <c r="B975" s="24" t="s">
        <v>221</v>
      </c>
      <c r="C975" s="24" t="s">
        <v>79</v>
      </c>
      <c r="D975" s="24"/>
      <c r="E975" s="54" t="s">
        <v>302</v>
      </c>
      <c r="F975" s="141">
        <f>F976</f>
        <v>164829.20000000001</v>
      </c>
      <c r="G975" s="141">
        <f t="shared" si="339"/>
        <v>164829.20000000001</v>
      </c>
      <c r="H975" s="141">
        <f t="shared" si="339"/>
        <v>164829.20000000001</v>
      </c>
    </row>
    <row r="976" spans="1:8" ht="15.75" outlineLevel="7" x14ac:dyDescent="0.2">
      <c r="A976" s="24" t="s">
        <v>220</v>
      </c>
      <c r="B976" s="24" t="s">
        <v>221</v>
      </c>
      <c r="C976" s="24" t="s">
        <v>519</v>
      </c>
      <c r="D976" s="24"/>
      <c r="E976" s="54" t="s">
        <v>364</v>
      </c>
      <c r="F976" s="141">
        <f>F977</f>
        <v>164829.20000000001</v>
      </c>
      <c r="G976" s="141">
        <f t="shared" si="339"/>
        <v>164829.20000000001</v>
      </c>
      <c r="H976" s="141">
        <f t="shared" si="339"/>
        <v>164829.20000000001</v>
      </c>
    </row>
    <row r="977" spans="1:8" ht="31.5" outlineLevel="7" x14ac:dyDescent="0.2">
      <c r="A977" s="24" t="s">
        <v>220</v>
      </c>
      <c r="B977" s="24" t="s">
        <v>221</v>
      </c>
      <c r="C977" s="24" t="s">
        <v>522</v>
      </c>
      <c r="D977" s="24"/>
      <c r="E977" s="54" t="s">
        <v>637</v>
      </c>
      <c r="F977" s="141">
        <f>F978</f>
        <v>164829.20000000001</v>
      </c>
      <c r="G977" s="141">
        <f t="shared" si="339"/>
        <v>164829.20000000001</v>
      </c>
      <c r="H977" s="141">
        <f t="shared" si="339"/>
        <v>164829.20000000001</v>
      </c>
    </row>
    <row r="978" spans="1:8" ht="31.5" outlineLevel="7" x14ac:dyDescent="0.2">
      <c r="A978" s="24" t="s">
        <v>220</v>
      </c>
      <c r="B978" s="24" t="s">
        <v>221</v>
      </c>
      <c r="C978" s="24" t="s">
        <v>689</v>
      </c>
      <c r="D978" s="24"/>
      <c r="E978" s="54" t="s">
        <v>278</v>
      </c>
      <c r="F978" s="141">
        <f>F979</f>
        <v>164829.20000000001</v>
      </c>
      <c r="G978" s="141">
        <f t="shared" si="339"/>
        <v>164829.20000000001</v>
      </c>
      <c r="H978" s="141">
        <f t="shared" si="339"/>
        <v>164829.20000000001</v>
      </c>
    </row>
    <row r="979" spans="1:8" ht="15.75" outlineLevel="7" x14ac:dyDescent="0.2">
      <c r="A979" s="22" t="s">
        <v>220</v>
      </c>
      <c r="B979" s="22" t="s">
        <v>221</v>
      </c>
      <c r="C979" s="22" t="s">
        <v>689</v>
      </c>
      <c r="D979" s="22" t="s">
        <v>28</v>
      </c>
      <c r="E979" s="53" t="s">
        <v>29</v>
      </c>
      <c r="F979" s="150">
        <v>164829.20000000001</v>
      </c>
      <c r="G979" s="156">
        <v>164829.20000000001</v>
      </c>
      <c r="H979" s="156">
        <v>164829.20000000001</v>
      </c>
    </row>
    <row r="980" spans="1:8" ht="15.75" outlineLevel="7" x14ac:dyDescent="0.2">
      <c r="A980" s="24" t="s">
        <v>220</v>
      </c>
      <c r="B980" s="24" t="s">
        <v>223</v>
      </c>
      <c r="C980" s="24"/>
      <c r="D980" s="24"/>
      <c r="E980" s="54" t="s">
        <v>224</v>
      </c>
      <c r="F980" s="141">
        <f>F981</f>
        <v>7064.8</v>
      </c>
      <c r="G980" s="141">
        <f t="shared" ref="G980:H983" si="340">G981</f>
        <v>7064.8</v>
      </c>
      <c r="H980" s="141">
        <f t="shared" si="340"/>
        <v>7064.8</v>
      </c>
    </row>
    <row r="981" spans="1:8" ht="15.75" outlineLevel="1" x14ac:dyDescent="0.2">
      <c r="A981" s="24" t="s">
        <v>220</v>
      </c>
      <c r="B981" s="24" t="s">
        <v>223</v>
      </c>
      <c r="C981" s="24" t="s">
        <v>79</v>
      </c>
      <c r="D981" s="24"/>
      <c r="E981" s="54" t="s">
        <v>302</v>
      </c>
      <c r="F981" s="141">
        <f>F982</f>
        <v>7064.8</v>
      </c>
      <c r="G981" s="141">
        <f t="shared" si="340"/>
        <v>7064.8</v>
      </c>
      <c r="H981" s="141">
        <f t="shared" si="340"/>
        <v>7064.8</v>
      </c>
    </row>
    <row r="982" spans="1:8" ht="15.75" outlineLevel="2" x14ac:dyDescent="0.2">
      <c r="A982" s="24" t="s">
        <v>220</v>
      </c>
      <c r="B982" s="24" t="s">
        <v>223</v>
      </c>
      <c r="C982" s="24" t="s">
        <v>519</v>
      </c>
      <c r="D982" s="24"/>
      <c r="E982" s="54" t="s">
        <v>364</v>
      </c>
      <c r="F982" s="141">
        <f>F983</f>
        <v>7064.8</v>
      </c>
      <c r="G982" s="141">
        <f t="shared" si="340"/>
        <v>7064.8</v>
      </c>
      <c r="H982" s="141">
        <f t="shared" si="340"/>
        <v>7064.8</v>
      </c>
    </row>
    <row r="983" spans="1:8" ht="31.5" outlineLevel="7" x14ac:dyDescent="0.2">
      <c r="A983" s="24" t="s">
        <v>220</v>
      </c>
      <c r="B983" s="24" t="s">
        <v>223</v>
      </c>
      <c r="C983" s="24" t="s">
        <v>522</v>
      </c>
      <c r="D983" s="24"/>
      <c r="E983" s="54" t="s">
        <v>637</v>
      </c>
      <c r="F983" s="141">
        <f>F984</f>
        <v>7064.8</v>
      </c>
      <c r="G983" s="141">
        <f t="shared" si="340"/>
        <v>7064.8</v>
      </c>
      <c r="H983" s="141">
        <f t="shared" si="340"/>
        <v>7064.8</v>
      </c>
    </row>
    <row r="984" spans="1:8" ht="15.75" outlineLevel="7" x14ac:dyDescent="0.2">
      <c r="A984" s="24" t="s">
        <v>220</v>
      </c>
      <c r="B984" s="24" t="s">
        <v>223</v>
      </c>
      <c r="C984" s="24" t="s">
        <v>523</v>
      </c>
      <c r="D984" s="24"/>
      <c r="E984" s="54" t="s">
        <v>22</v>
      </c>
      <c r="F984" s="141">
        <f>F985+F986</f>
        <v>7064.8</v>
      </c>
      <c r="G984" s="141">
        <f t="shared" ref="G984:H984" si="341">G985+G986</f>
        <v>7064.8</v>
      </c>
      <c r="H984" s="141">
        <f t="shared" si="341"/>
        <v>7064.8</v>
      </c>
    </row>
    <row r="985" spans="1:8" ht="31.5" outlineLevel="7" x14ac:dyDescent="0.2">
      <c r="A985" s="22" t="s">
        <v>220</v>
      </c>
      <c r="B985" s="22" t="s">
        <v>223</v>
      </c>
      <c r="C985" s="22" t="s">
        <v>523</v>
      </c>
      <c r="D985" s="22" t="s">
        <v>3</v>
      </c>
      <c r="E985" s="53" t="s">
        <v>4</v>
      </c>
      <c r="F985" s="12">
        <v>6866.7</v>
      </c>
      <c r="G985" s="156">
        <v>6866.7</v>
      </c>
      <c r="H985" s="156">
        <v>6866.7</v>
      </c>
    </row>
    <row r="986" spans="1:8" s="157" customFormat="1" ht="15.75" outlineLevel="7" x14ac:dyDescent="0.2">
      <c r="A986" s="22" t="s">
        <v>220</v>
      </c>
      <c r="B986" s="22" t="s">
        <v>223</v>
      </c>
      <c r="C986" s="22" t="s">
        <v>523</v>
      </c>
      <c r="D986" s="22" t="s">
        <v>6</v>
      </c>
      <c r="E986" s="53" t="s">
        <v>7</v>
      </c>
      <c r="F986" s="12">
        <v>198.1</v>
      </c>
      <c r="G986" s="156">
        <v>198.1</v>
      </c>
      <c r="H986" s="156">
        <v>198.1</v>
      </c>
    </row>
    <row r="987" spans="1:8" ht="15.75" outlineLevel="7" x14ac:dyDescent="0.2">
      <c r="A987" s="22"/>
      <c r="B987" s="22"/>
      <c r="C987" s="22"/>
      <c r="D987" s="22"/>
      <c r="E987" s="53"/>
      <c r="F987" s="150"/>
      <c r="G987" s="150"/>
      <c r="H987" s="150"/>
    </row>
    <row r="988" spans="1:8" ht="15.75" x14ac:dyDescent="0.2">
      <c r="A988" s="24" t="s">
        <v>225</v>
      </c>
      <c r="B988" s="24"/>
      <c r="C988" s="24"/>
      <c r="D988" s="24"/>
      <c r="E988" s="54" t="s">
        <v>317</v>
      </c>
      <c r="F988" s="141">
        <f>F989+F1023</f>
        <v>138302.04</v>
      </c>
      <c r="G988" s="141">
        <f t="shared" ref="G988:H988" si="342">G989+G1023</f>
        <v>198102.1</v>
      </c>
      <c r="H988" s="141">
        <f t="shared" si="342"/>
        <v>258605.2</v>
      </c>
    </row>
    <row r="989" spans="1:8" ht="15.75" x14ac:dyDescent="0.2">
      <c r="A989" s="24" t="s">
        <v>225</v>
      </c>
      <c r="B989" s="24" t="s">
        <v>136</v>
      </c>
      <c r="C989" s="24"/>
      <c r="D989" s="24"/>
      <c r="E989" s="155" t="s">
        <v>137</v>
      </c>
      <c r="F989" s="141">
        <f>F990+F1000</f>
        <v>138159.84</v>
      </c>
      <c r="G989" s="141">
        <f t="shared" ref="G989:H989" si="343">G990+G1000</f>
        <v>197959.9</v>
      </c>
      <c r="H989" s="141">
        <f t="shared" si="343"/>
        <v>258463</v>
      </c>
    </row>
    <row r="990" spans="1:8" ht="31.5" outlineLevel="1" x14ac:dyDescent="0.2">
      <c r="A990" s="24" t="s">
        <v>225</v>
      </c>
      <c r="B990" s="24" t="s">
        <v>138</v>
      </c>
      <c r="C990" s="24"/>
      <c r="D990" s="24"/>
      <c r="E990" s="54" t="s">
        <v>139</v>
      </c>
      <c r="F990" s="141">
        <f>F991</f>
        <v>27251</v>
      </c>
      <c r="G990" s="141">
        <f t="shared" ref="G990:H992" si="344">G991</f>
        <v>27254.1</v>
      </c>
      <c r="H990" s="141">
        <f t="shared" si="344"/>
        <v>27255</v>
      </c>
    </row>
    <row r="991" spans="1:8" ht="31.5" outlineLevel="2" x14ac:dyDescent="0.2">
      <c r="A991" s="24" t="s">
        <v>225</v>
      </c>
      <c r="B991" s="24" t="s">
        <v>138</v>
      </c>
      <c r="C991" s="24" t="s">
        <v>21</v>
      </c>
      <c r="D991" s="24"/>
      <c r="E991" s="54" t="s">
        <v>303</v>
      </c>
      <c r="F991" s="141">
        <f>F992</f>
        <v>27251</v>
      </c>
      <c r="G991" s="141">
        <f t="shared" si="344"/>
        <v>27254.1</v>
      </c>
      <c r="H991" s="141">
        <f t="shared" si="344"/>
        <v>27255</v>
      </c>
    </row>
    <row r="992" spans="1:8" ht="15.75" outlineLevel="3" x14ac:dyDescent="0.2">
      <c r="A992" s="24" t="s">
        <v>225</v>
      </c>
      <c r="B992" s="24" t="s">
        <v>138</v>
      </c>
      <c r="C992" s="24" t="s">
        <v>365</v>
      </c>
      <c r="D992" s="24"/>
      <c r="E992" s="54" t="s">
        <v>364</v>
      </c>
      <c r="F992" s="141">
        <f>F993</f>
        <v>27251</v>
      </c>
      <c r="G992" s="141">
        <f t="shared" si="344"/>
        <v>27254.1</v>
      </c>
      <c r="H992" s="141">
        <f t="shared" si="344"/>
        <v>27255</v>
      </c>
    </row>
    <row r="993" spans="1:8" ht="31.5" outlineLevel="4" x14ac:dyDescent="0.2">
      <c r="A993" s="24" t="s">
        <v>225</v>
      </c>
      <c r="B993" s="24" t="s">
        <v>138</v>
      </c>
      <c r="C993" s="24" t="s">
        <v>366</v>
      </c>
      <c r="D993" s="24"/>
      <c r="E993" s="54" t="s">
        <v>637</v>
      </c>
      <c r="F993" s="141">
        <f>F994+F998</f>
        <v>27251</v>
      </c>
      <c r="G993" s="141">
        <f t="shared" ref="G993:H993" si="345">G994+G998</f>
        <v>27254.1</v>
      </c>
      <c r="H993" s="141">
        <f t="shared" si="345"/>
        <v>27255</v>
      </c>
    </row>
    <row r="994" spans="1:8" ht="15.75" outlineLevel="5" x14ac:dyDescent="0.2">
      <c r="A994" s="24" t="s">
        <v>225</v>
      </c>
      <c r="B994" s="24" t="s">
        <v>138</v>
      </c>
      <c r="C994" s="24" t="s">
        <v>600</v>
      </c>
      <c r="D994" s="24"/>
      <c r="E994" s="54" t="s">
        <v>22</v>
      </c>
      <c r="F994" s="141">
        <f>F995+F996+F997</f>
        <v>27088.2</v>
      </c>
      <c r="G994" s="141">
        <f t="shared" ref="G994:H994" si="346">G995+G996+G997</f>
        <v>27086.799999999999</v>
      </c>
      <c r="H994" s="141">
        <f t="shared" si="346"/>
        <v>27087.7</v>
      </c>
    </row>
    <row r="995" spans="1:8" ht="31.5" outlineLevel="7" x14ac:dyDescent="0.2">
      <c r="A995" s="22" t="s">
        <v>225</v>
      </c>
      <c r="B995" s="22" t="s">
        <v>138</v>
      </c>
      <c r="C995" s="22" t="s">
        <v>600</v>
      </c>
      <c r="D995" s="22" t="s">
        <v>3</v>
      </c>
      <c r="E995" s="53" t="s">
        <v>4</v>
      </c>
      <c r="F995" s="150">
        <v>23814.5</v>
      </c>
      <c r="G995" s="150">
        <v>23814.5</v>
      </c>
      <c r="H995" s="150">
        <v>23814.5</v>
      </c>
    </row>
    <row r="996" spans="1:8" ht="15.75" outlineLevel="7" x14ac:dyDescent="0.2">
      <c r="A996" s="22" t="s">
        <v>225</v>
      </c>
      <c r="B996" s="22" t="s">
        <v>138</v>
      </c>
      <c r="C996" s="22" t="s">
        <v>600</v>
      </c>
      <c r="D996" s="22" t="s">
        <v>6</v>
      </c>
      <c r="E996" s="53" t="s">
        <v>7</v>
      </c>
      <c r="F996" s="150">
        <v>3203.4</v>
      </c>
      <c r="G996" s="150">
        <v>3202</v>
      </c>
      <c r="H996" s="150">
        <v>3202.9</v>
      </c>
    </row>
    <row r="997" spans="1:8" ht="15.75" outlineLevel="7" x14ac:dyDescent="0.2">
      <c r="A997" s="22" t="s">
        <v>225</v>
      </c>
      <c r="B997" s="22" t="s">
        <v>138</v>
      </c>
      <c r="C997" s="22" t="s">
        <v>600</v>
      </c>
      <c r="D997" s="22" t="s">
        <v>13</v>
      </c>
      <c r="E997" s="53" t="s">
        <v>14</v>
      </c>
      <c r="F997" s="150">
        <v>70.3</v>
      </c>
      <c r="G997" s="150">
        <v>70.3</v>
      </c>
      <c r="H997" s="150">
        <v>70.3</v>
      </c>
    </row>
    <row r="998" spans="1:8" ht="31.5" outlineLevel="7" x14ac:dyDescent="0.2">
      <c r="A998" s="24" t="s">
        <v>225</v>
      </c>
      <c r="B998" s="24" t="s">
        <v>138</v>
      </c>
      <c r="C998" s="24" t="s">
        <v>613</v>
      </c>
      <c r="D998" s="24"/>
      <c r="E998" s="54" t="s">
        <v>269</v>
      </c>
      <c r="F998" s="141">
        <f>F999</f>
        <v>162.80000000000001</v>
      </c>
      <c r="G998" s="141">
        <f t="shared" ref="G998:H998" si="347">G999</f>
        <v>167.3</v>
      </c>
      <c r="H998" s="141">
        <f t="shared" si="347"/>
        <v>167.3</v>
      </c>
    </row>
    <row r="999" spans="1:8" ht="31.5" outlineLevel="7" x14ac:dyDescent="0.2">
      <c r="A999" s="22" t="s">
        <v>225</v>
      </c>
      <c r="B999" s="22" t="s">
        <v>138</v>
      </c>
      <c r="C999" s="22" t="s">
        <v>613</v>
      </c>
      <c r="D999" s="22" t="s">
        <v>3</v>
      </c>
      <c r="E999" s="53" t="s">
        <v>4</v>
      </c>
      <c r="F999" s="12">
        <v>162.80000000000001</v>
      </c>
      <c r="G999" s="12">
        <v>167.3</v>
      </c>
      <c r="H999" s="11">
        <v>167.3</v>
      </c>
    </row>
    <row r="1000" spans="1:8" ht="15.75" outlineLevel="1" x14ac:dyDescent="0.2">
      <c r="A1000" s="24" t="s">
        <v>225</v>
      </c>
      <c r="B1000" s="24" t="s">
        <v>140</v>
      </c>
      <c r="C1000" s="24"/>
      <c r="D1000" s="24"/>
      <c r="E1000" s="54" t="s">
        <v>141</v>
      </c>
      <c r="F1000" s="141">
        <f>F1001+F1020+F1011</f>
        <v>110908.84</v>
      </c>
      <c r="G1000" s="141">
        <f>G1001+G1020+G1011</f>
        <v>170705.8</v>
      </c>
      <c r="H1000" s="141">
        <f t="shared" ref="H1000" si="348">H1001+H1020+H1011</f>
        <v>231208</v>
      </c>
    </row>
    <row r="1001" spans="1:8" ht="35.25" customHeight="1" outlineLevel="1" x14ac:dyDescent="0.2">
      <c r="A1001" s="24" t="s">
        <v>225</v>
      </c>
      <c r="B1001" s="24" t="s">
        <v>140</v>
      </c>
      <c r="C1001" s="24" t="s">
        <v>21</v>
      </c>
      <c r="D1001" s="24"/>
      <c r="E1001" s="54" t="s">
        <v>303</v>
      </c>
      <c r="F1001" s="141">
        <f>F1002</f>
        <v>85349.439999999988</v>
      </c>
      <c r="G1001" s="141">
        <f t="shared" ref="G1001:H1002" si="349">G1002</f>
        <v>85349.4</v>
      </c>
      <c r="H1001" s="141">
        <f t="shared" si="349"/>
        <v>85349.4</v>
      </c>
    </row>
    <row r="1002" spans="1:8" ht="18.75" customHeight="1" outlineLevel="1" x14ac:dyDescent="0.2">
      <c r="A1002" s="24" t="s">
        <v>225</v>
      </c>
      <c r="B1002" s="24" t="s">
        <v>140</v>
      </c>
      <c r="C1002" s="24" t="s">
        <v>365</v>
      </c>
      <c r="D1002" s="24"/>
      <c r="E1002" s="54" t="s">
        <v>364</v>
      </c>
      <c r="F1002" s="141">
        <f>F1003</f>
        <v>85349.439999999988</v>
      </c>
      <c r="G1002" s="141">
        <f t="shared" si="349"/>
        <v>85349.4</v>
      </c>
      <c r="H1002" s="141">
        <f t="shared" si="349"/>
        <v>85349.4</v>
      </c>
    </row>
    <row r="1003" spans="1:8" ht="31.5" outlineLevel="1" x14ac:dyDescent="0.2">
      <c r="A1003" s="24" t="s">
        <v>225</v>
      </c>
      <c r="B1003" s="24" t="s">
        <v>140</v>
      </c>
      <c r="C1003" s="24" t="s">
        <v>366</v>
      </c>
      <c r="D1003" s="24"/>
      <c r="E1003" s="54" t="s">
        <v>637</v>
      </c>
      <c r="F1003" s="141">
        <f>F1008+F1004</f>
        <v>85349.439999999988</v>
      </c>
      <c r="G1003" s="141">
        <f t="shared" ref="G1003:H1003" si="350">G1008+G1004</f>
        <v>85349.4</v>
      </c>
      <c r="H1003" s="141">
        <f t="shared" si="350"/>
        <v>85349.4</v>
      </c>
    </row>
    <row r="1004" spans="1:8" ht="15.75" outlineLevel="5" x14ac:dyDescent="0.2">
      <c r="A1004" s="24" t="s">
        <v>225</v>
      </c>
      <c r="B1004" s="24" t="s">
        <v>140</v>
      </c>
      <c r="C1004" s="24" t="s">
        <v>602</v>
      </c>
      <c r="D1004" s="24"/>
      <c r="E1004" s="54" t="s">
        <v>36</v>
      </c>
      <c r="F1004" s="141">
        <f>F1005+F1006+F1007</f>
        <v>85156.04</v>
      </c>
      <c r="G1004" s="141">
        <f t="shared" ref="G1004:H1004" si="351">G1005+G1006+G1007</f>
        <v>85156</v>
      </c>
      <c r="H1004" s="141">
        <f t="shared" si="351"/>
        <v>85156</v>
      </c>
    </row>
    <row r="1005" spans="1:8" ht="31.5" outlineLevel="7" x14ac:dyDescent="0.2">
      <c r="A1005" s="22" t="s">
        <v>225</v>
      </c>
      <c r="B1005" s="22" t="s">
        <v>140</v>
      </c>
      <c r="C1005" s="22" t="s">
        <v>602</v>
      </c>
      <c r="D1005" s="22" t="s">
        <v>3</v>
      </c>
      <c r="E1005" s="53" t="s">
        <v>4</v>
      </c>
      <c r="F1005" s="139">
        <v>80428.899999999994</v>
      </c>
      <c r="G1005" s="12">
        <v>80428.899999999994</v>
      </c>
      <c r="H1005" s="12">
        <v>80428.899999999994</v>
      </c>
    </row>
    <row r="1006" spans="1:8" ht="15.75" outlineLevel="7" x14ac:dyDescent="0.2">
      <c r="A1006" s="22" t="s">
        <v>225</v>
      </c>
      <c r="B1006" s="22" t="s">
        <v>140</v>
      </c>
      <c r="C1006" s="22" t="s">
        <v>602</v>
      </c>
      <c r="D1006" s="22" t="s">
        <v>6</v>
      </c>
      <c r="E1006" s="53" t="s">
        <v>7</v>
      </c>
      <c r="F1006" s="139">
        <f>4644.1+0.04</f>
        <v>4644.1400000000003</v>
      </c>
      <c r="G1006" s="12">
        <v>4644.1000000000004</v>
      </c>
      <c r="H1006" s="12">
        <v>4644.1000000000004</v>
      </c>
    </row>
    <row r="1007" spans="1:8" ht="15.75" outlineLevel="7" x14ac:dyDescent="0.2">
      <c r="A1007" s="22" t="s">
        <v>225</v>
      </c>
      <c r="B1007" s="22" t="s">
        <v>140</v>
      </c>
      <c r="C1007" s="22" t="s">
        <v>602</v>
      </c>
      <c r="D1007" s="22" t="s">
        <v>13</v>
      </c>
      <c r="E1007" s="53" t="s">
        <v>14</v>
      </c>
      <c r="F1007" s="173">
        <v>83</v>
      </c>
      <c r="G1007" s="150">
        <v>83</v>
      </c>
      <c r="H1007" s="150">
        <v>83</v>
      </c>
    </row>
    <row r="1008" spans="1:8" ht="15.75" outlineLevel="5" x14ac:dyDescent="0.2">
      <c r="A1008" s="24" t="s">
        <v>225</v>
      </c>
      <c r="B1008" s="24" t="s">
        <v>140</v>
      </c>
      <c r="C1008" s="24" t="s">
        <v>361</v>
      </c>
      <c r="D1008" s="24"/>
      <c r="E1008" s="54" t="s">
        <v>30</v>
      </c>
      <c r="F1008" s="141">
        <f>F1009+F1010</f>
        <v>193.39999999999998</v>
      </c>
      <c r="G1008" s="141">
        <f t="shared" ref="G1008:H1008" si="352">G1009+G1010</f>
        <v>193.39999999999998</v>
      </c>
      <c r="H1008" s="141">
        <f t="shared" si="352"/>
        <v>193.39999999999998</v>
      </c>
    </row>
    <row r="1009" spans="1:8" ht="31.5" outlineLevel="7" x14ac:dyDescent="0.2">
      <c r="A1009" s="22" t="s">
        <v>225</v>
      </c>
      <c r="B1009" s="22" t="s">
        <v>140</v>
      </c>
      <c r="C1009" s="22" t="s">
        <v>361</v>
      </c>
      <c r="D1009" s="22" t="s">
        <v>3</v>
      </c>
      <c r="E1009" s="53" t="s">
        <v>4</v>
      </c>
      <c r="F1009" s="173">
        <v>86.8</v>
      </c>
      <c r="G1009" s="150">
        <v>86.8</v>
      </c>
      <c r="H1009" s="150">
        <v>86.8</v>
      </c>
    </row>
    <row r="1010" spans="1:8" ht="15.75" outlineLevel="7" x14ac:dyDescent="0.2">
      <c r="A1010" s="22" t="s">
        <v>225</v>
      </c>
      <c r="B1010" s="22" t="s">
        <v>140</v>
      </c>
      <c r="C1010" s="22" t="s">
        <v>361</v>
      </c>
      <c r="D1010" s="22" t="s">
        <v>6</v>
      </c>
      <c r="E1010" s="53" t="s">
        <v>7</v>
      </c>
      <c r="F1010" s="173">
        <v>106.6</v>
      </c>
      <c r="G1010" s="150">
        <v>106.6</v>
      </c>
      <c r="H1010" s="150">
        <v>106.6</v>
      </c>
    </row>
    <row r="1011" spans="1:8" ht="15.75" outlineLevel="7" x14ac:dyDescent="0.2">
      <c r="A1011" s="24" t="s">
        <v>225</v>
      </c>
      <c r="B1011" s="24" t="s">
        <v>140</v>
      </c>
      <c r="C1011" s="24" t="s">
        <v>66</v>
      </c>
      <c r="D1011" s="24"/>
      <c r="E1011" s="54" t="s">
        <v>296</v>
      </c>
      <c r="F1011" s="141">
        <f>F1012</f>
        <v>25559.4</v>
      </c>
      <c r="G1011" s="141">
        <f t="shared" ref="G1011:H1011" si="353">G1012</f>
        <v>25456.399999999998</v>
      </c>
      <c r="H1011" s="141">
        <f t="shared" si="353"/>
        <v>25358.3</v>
      </c>
    </row>
    <row r="1012" spans="1:8" ht="15.75" outlineLevel="7" x14ac:dyDescent="0.2">
      <c r="A1012" s="24" t="s">
        <v>225</v>
      </c>
      <c r="B1012" s="24" t="s">
        <v>140</v>
      </c>
      <c r="C1012" s="24" t="s">
        <v>382</v>
      </c>
      <c r="D1012" s="24"/>
      <c r="E1012" s="54" t="s">
        <v>364</v>
      </c>
      <c r="F1012" s="141">
        <f>F1013+F1017</f>
        <v>25559.4</v>
      </c>
      <c r="G1012" s="141">
        <f t="shared" ref="G1012:H1012" si="354">G1013+G1017</f>
        <v>25456.399999999998</v>
      </c>
      <c r="H1012" s="141">
        <f t="shared" si="354"/>
        <v>25358.3</v>
      </c>
    </row>
    <row r="1013" spans="1:8" ht="31.5" outlineLevel="7" x14ac:dyDescent="0.2">
      <c r="A1013" s="24" t="s">
        <v>225</v>
      </c>
      <c r="B1013" s="24" t="s">
        <v>140</v>
      </c>
      <c r="C1013" s="24" t="s">
        <v>394</v>
      </c>
      <c r="D1013" s="24"/>
      <c r="E1013" s="54" t="s">
        <v>637</v>
      </c>
      <c r="F1013" s="141">
        <f>F1014</f>
        <v>25461.7</v>
      </c>
      <c r="G1013" s="141">
        <f t="shared" ref="G1013:H1013" si="355">G1014</f>
        <v>25358.699999999997</v>
      </c>
      <c r="H1013" s="141">
        <f t="shared" si="355"/>
        <v>25260.6</v>
      </c>
    </row>
    <row r="1014" spans="1:8" s="153" customFormat="1" ht="15.75" outlineLevel="7" x14ac:dyDescent="0.2">
      <c r="A1014" s="24" t="s">
        <v>225</v>
      </c>
      <c r="B1014" s="24" t="s">
        <v>140</v>
      </c>
      <c r="C1014" s="24" t="s">
        <v>401</v>
      </c>
      <c r="D1014" s="24"/>
      <c r="E1014" s="54" t="s">
        <v>262</v>
      </c>
      <c r="F1014" s="141">
        <f>F1015+F1016</f>
        <v>25461.7</v>
      </c>
      <c r="G1014" s="141">
        <f t="shared" ref="G1014:H1014" si="356">G1015+G1016</f>
        <v>25358.699999999997</v>
      </c>
      <c r="H1014" s="141">
        <f t="shared" si="356"/>
        <v>25260.6</v>
      </c>
    </row>
    <row r="1015" spans="1:8" ht="31.5" outlineLevel="7" x14ac:dyDescent="0.2">
      <c r="A1015" s="22" t="s">
        <v>225</v>
      </c>
      <c r="B1015" s="22" t="s">
        <v>140</v>
      </c>
      <c r="C1015" s="22" t="s">
        <v>401</v>
      </c>
      <c r="D1015" s="22" t="s">
        <v>3</v>
      </c>
      <c r="E1015" s="53" t="s">
        <v>4</v>
      </c>
      <c r="F1015" s="173">
        <v>25250.7</v>
      </c>
      <c r="G1015" s="150">
        <v>25153.1</v>
      </c>
      <c r="H1015" s="150">
        <v>25056.5</v>
      </c>
    </row>
    <row r="1016" spans="1:8" ht="15.75" outlineLevel="7" x14ac:dyDescent="0.2">
      <c r="A1016" s="22" t="s">
        <v>225</v>
      </c>
      <c r="B1016" s="22" t="s">
        <v>140</v>
      </c>
      <c r="C1016" s="22" t="s">
        <v>401</v>
      </c>
      <c r="D1016" s="22" t="s">
        <v>6</v>
      </c>
      <c r="E1016" s="53" t="s">
        <v>7</v>
      </c>
      <c r="F1016" s="173">
        <v>211</v>
      </c>
      <c r="G1016" s="150">
        <v>205.6</v>
      </c>
      <c r="H1016" s="150">
        <v>204.1</v>
      </c>
    </row>
    <row r="1017" spans="1:8" s="153" customFormat="1" ht="15.75" outlineLevel="7" x14ac:dyDescent="0.2">
      <c r="A1017" s="24" t="s">
        <v>225</v>
      </c>
      <c r="B1017" s="24" t="s">
        <v>140</v>
      </c>
      <c r="C1017" s="24" t="s">
        <v>405</v>
      </c>
      <c r="D1017" s="24"/>
      <c r="E1017" s="54" t="s">
        <v>638</v>
      </c>
      <c r="F1017" s="141">
        <f>F1018</f>
        <v>97.7</v>
      </c>
      <c r="G1017" s="141">
        <f t="shared" ref="G1017:H1018" si="357">G1018</f>
        <v>97.7</v>
      </c>
      <c r="H1017" s="141">
        <f t="shared" si="357"/>
        <v>97.7</v>
      </c>
    </row>
    <row r="1018" spans="1:8" ht="47.25" outlineLevel="7" x14ac:dyDescent="0.2">
      <c r="A1018" s="22" t="s">
        <v>225</v>
      </c>
      <c r="B1018" s="22" t="s">
        <v>140</v>
      </c>
      <c r="C1018" s="22" t="s">
        <v>412</v>
      </c>
      <c r="D1018" s="22"/>
      <c r="E1018" s="53" t="s">
        <v>267</v>
      </c>
      <c r="F1018" s="141">
        <f>F1019</f>
        <v>97.7</v>
      </c>
      <c r="G1018" s="141">
        <f t="shared" si="357"/>
        <v>97.7</v>
      </c>
      <c r="H1018" s="141">
        <f t="shared" si="357"/>
        <v>97.7</v>
      </c>
    </row>
    <row r="1019" spans="1:8" ht="42" customHeight="1" outlineLevel="7" x14ac:dyDescent="0.2">
      <c r="A1019" s="22" t="s">
        <v>225</v>
      </c>
      <c r="B1019" s="22" t="s">
        <v>140</v>
      </c>
      <c r="C1019" s="22" t="s">
        <v>412</v>
      </c>
      <c r="D1019" s="22" t="s">
        <v>3</v>
      </c>
      <c r="E1019" s="53" t="s">
        <v>4</v>
      </c>
      <c r="F1019" s="173">
        <v>97.7</v>
      </c>
      <c r="G1019" s="150">
        <v>97.7</v>
      </c>
      <c r="H1019" s="150">
        <v>97.7</v>
      </c>
    </row>
    <row r="1020" spans="1:8" ht="31.5" outlineLevel="2" x14ac:dyDescent="0.2">
      <c r="A1020" s="24" t="s">
        <v>225</v>
      </c>
      <c r="B1020" s="24" t="s">
        <v>140</v>
      </c>
      <c r="C1020" s="24" t="s">
        <v>10</v>
      </c>
      <c r="D1020" s="24"/>
      <c r="E1020" s="54" t="s">
        <v>755</v>
      </c>
      <c r="F1020" s="141"/>
      <c r="G1020" s="141">
        <f t="shared" ref="G1020:H1021" si="358">G1021</f>
        <v>59900</v>
      </c>
      <c r="H1020" s="141">
        <f t="shared" si="358"/>
        <v>120500.3</v>
      </c>
    </row>
    <row r="1021" spans="1:8" ht="15.75" outlineLevel="3" x14ac:dyDescent="0.2">
      <c r="A1021" s="24" t="s">
        <v>225</v>
      </c>
      <c r="B1021" s="24" t="s">
        <v>140</v>
      </c>
      <c r="C1021" s="24" t="s">
        <v>110</v>
      </c>
      <c r="D1021" s="24"/>
      <c r="E1021" s="54" t="s">
        <v>111</v>
      </c>
      <c r="F1021" s="141"/>
      <c r="G1021" s="141">
        <f t="shared" si="358"/>
        <v>59900</v>
      </c>
      <c r="H1021" s="141">
        <f t="shared" si="358"/>
        <v>120500.3</v>
      </c>
    </row>
    <row r="1022" spans="1:8" ht="15.75" outlineLevel="7" x14ac:dyDescent="0.2">
      <c r="A1022" s="22" t="s">
        <v>225</v>
      </c>
      <c r="B1022" s="22" t="s">
        <v>140</v>
      </c>
      <c r="C1022" s="22" t="s">
        <v>110</v>
      </c>
      <c r="D1022" s="22" t="s">
        <v>13</v>
      </c>
      <c r="E1022" s="53" t="s">
        <v>14</v>
      </c>
      <c r="F1022" s="173"/>
      <c r="G1022" s="150">
        <v>59900</v>
      </c>
      <c r="H1022" s="150">
        <f>119500+0.3+1000</f>
        <v>120500.3</v>
      </c>
    </row>
    <row r="1023" spans="1:8" ht="15.75" outlineLevel="7" x14ac:dyDescent="0.2">
      <c r="A1023" s="24" t="s">
        <v>225</v>
      </c>
      <c r="B1023" s="24" t="s">
        <v>142</v>
      </c>
      <c r="C1023" s="22"/>
      <c r="D1023" s="22"/>
      <c r="E1023" s="155" t="s">
        <v>143</v>
      </c>
      <c r="F1023" s="141">
        <f>F1024</f>
        <v>142.19999999999999</v>
      </c>
      <c r="G1023" s="141">
        <f t="shared" ref="G1023:H1026" si="359">G1024</f>
        <v>142.19999999999999</v>
      </c>
      <c r="H1023" s="141">
        <f t="shared" si="359"/>
        <v>142.19999999999999</v>
      </c>
    </row>
    <row r="1024" spans="1:8" ht="15.75" outlineLevel="1" x14ac:dyDescent="0.2">
      <c r="A1024" s="24" t="s">
        <v>225</v>
      </c>
      <c r="B1024" s="24" t="s">
        <v>144</v>
      </c>
      <c r="C1024" s="24"/>
      <c r="D1024" s="24"/>
      <c r="E1024" s="54" t="s">
        <v>145</v>
      </c>
      <c r="F1024" s="141">
        <f>F1025</f>
        <v>142.19999999999999</v>
      </c>
      <c r="G1024" s="141">
        <f t="shared" si="359"/>
        <v>142.19999999999999</v>
      </c>
      <c r="H1024" s="141">
        <f t="shared" si="359"/>
        <v>142.19999999999999</v>
      </c>
    </row>
    <row r="1025" spans="1:8" ht="31.5" outlineLevel="2" x14ac:dyDescent="0.2">
      <c r="A1025" s="24" t="s">
        <v>225</v>
      </c>
      <c r="B1025" s="24" t="s">
        <v>144</v>
      </c>
      <c r="C1025" s="24" t="s">
        <v>21</v>
      </c>
      <c r="D1025" s="24"/>
      <c r="E1025" s="54" t="s">
        <v>303</v>
      </c>
      <c r="F1025" s="141">
        <f>F1026</f>
        <v>142.19999999999999</v>
      </c>
      <c r="G1025" s="141">
        <f t="shared" si="359"/>
        <v>142.19999999999999</v>
      </c>
      <c r="H1025" s="141">
        <f t="shared" si="359"/>
        <v>142.19999999999999</v>
      </c>
    </row>
    <row r="1026" spans="1:8" ht="15.75" outlineLevel="2" x14ac:dyDescent="0.2">
      <c r="A1026" s="24"/>
      <c r="B1026" s="24"/>
      <c r="C1026" s="24" t="s">
        <v>365</v>
      </c>
      <c r="D1026" s="24"/>
      <c r="E1026" s="54" t="s">
        <v>364</v>
      </c>
      <c r="F1026" s="141">
        <f>F1027</f>
        <v>142.19999999999999</v>
      </c>
      <c r="G1026" s="141">
        <f t="shared" si="359"/>
        <v>142.19999999999999</v>
      </c>
      <c r="H1026" s="141">
        <f t="shared" si="359"/>
        <v>142.19999999999999</v>
      </c>
    </row>
    <row r="1027" spans="1:8" ht="31.5" outlineLevel="3" x14ac:dyDescent="0.2">
      <c r="A1027" s="24" t="s">
        <v>225</v>
      </c>
      <c r="B1027" s="24" t="s">
        <v>144</v>
      </c>
      <c r="C1027" s="24" t="s">
        <v>366</v>
      </c>
      <c r="D1027" s="24"/>
      <c r="E1027" s="54" t="s">
        <v>637</v>
      </c>
      <c r="F1027" s="141">
        <f>F1028+F1030</f>
        <v>142.19999999999999</v>
      </c>
      <c r="G1027" s="141">
        <f t="shared" ref="G1027:H1027" si="360">G1028+G1030</f>
        <v>142.19999999999999</v>
      </c>
      <c r="H1027" s="141">
        <f t="shared" si="360"/>
        <v>142.19999999999999</v>
      </c>
    </row>
    <row r="1028" spans="1:8" ht="15.75" outlineLevel="5" x14ac:dyDescent="0.2">
      <c r="A1028" s="24" t="s">
        <v>225</v>
      </c>
      <c r="B1028" s="24" t="s">
        <v>144</v>
      </c>
      <c r="C1028" s="24" t="s">
        <v>602</v>
      </c>
      <c r="D1028" s="24"/>
      <c r="E1028" s="54" t="s">
        <v>36</v>
      </c>
      <c r="F1028" s="141">
        <f>F1029</f>
        <v>98</v>
      </c>
      <c r="G1028" s="141">
        <f t="shared" ref="G1028:H1028" si="361">G1029</f>
        <v>98</v>
      </c>
      <c r="H1028" s="141">
        <f t="shared" si="361"/>
        <v>98</v>
      </c>
    </row>
    <row r="1029" spans="1:8" ht="15.75" outlineLevel="7" x14ac:dyDescent="0.2">
      <c r="A1029" s="22" t="s">
        <v>225</v>
      </c>
      <c r="B1029" s="22" t="s">
        <v>144</v>
      </c>
      <c r="C1029" s="22" t="s">
        <v>602</v>
      </c>
      <c r="D1029" s="22" t="s">
        <v>6</v>
      </c>
      <c r="E1029" s="53" t="s">
        <v>7</v>
      </c>
      <c r="F1029" s="150">
        <v>98</v>
      </c>
      <c r="G1029" s="150">
        <v>98</v>
      </c>
      <c r="H1029" s="150">
        <v>98</v>
      </c>
    </row>
    <row r="1030" spans="1:8" ht="15.75" outlineLevel="5" x14ac:dyDescent="0.2">
      <c r="A1030" s="24" t="s">
        <v>225</v>
      </c>
      <c r="B1030" s="24" t="s">
        <v>144</v>
      </c>
      <c r="C1030" s="24" t="s">
        <v>361</v>
      </c>
      <c r="D1030" s="24"/>
      <c r="E1030" s="54" t="s">
        <v>30</v>
      </c>
      <c r="F1030" s="141">
        <f>F1031</f>
        <v>44.2</v>
      </c>
      <c r="G1030" s="141">
        <f t="shared" ref="G1030:H1030" si="362">G1031</f>
        <v>44.2</v>
      </c>
      <c r="H1030" s="141">
        <f t="shared" si="362"/>
        <v>44.2</v>
      </c>
    </row>
    <row r="1031" spans="1:8" ht="15.75" outlineLevel="7" x14ac:dyDescent="0.2">
      <c r="A1031" s="22" t="s">
        <v>225</v>
      </c>
      <c r="B1031" s="22" t="s">
        <v>144</v>
      </c>
      <c r="C1031" s="22" t="s">
        <v>361</v>
      </c>
      <c r="D1031" s="22" t="s">
        <v>6</v>
      </c>
      <c r="E1031" s="53" t="s">
        <v>7</v>
      </c>
      <c r="F1031" s="150">
        <v>44.2</v>
      </c>
      <c r="G1031" s="150">
        <v>44.2</v>
      </c>
      <c r="H1031" s="150">
        <v>44.2</v>
      </c>
    </row>
    <row r="1032" spans="1:8" ht="15.75" x14ac:dyDescent="0.2">
      <c r="A1032" s="203" t="s">
        <v>117</v>
      </c>
      <c r="B1032" s="203"/>
      <c r="C1032" s="203"/>
      <c r="D1032" s="203"/>
      <c r="E1032" s="203"/>
      <c r="F1032" s="188">
        <f>F988+F910+F788+F634+F595+F564+F55+F34+F13</f>
        <v>4757208.5628500013</v>
      </c>
      <c r="G1032" s="188">
        <f>G988+G910+G788+G634+G595+G564+G55+G34+G13</f>
        <v>4648157.7844329998</v>
      </c>
      <c r="H1032" s="188">
        <f>H988+H910+H788+H634+H595+H564+H55+H34+H13</f>
        <v>4631611.8666829998</v>
      </c>
    </row>
    <row r="1033" spans="1:8" x14ac:dyDescent="0.2">
      <c r="F1033" s="165"/>
    </row>
  </sheetData>
  <mergeCells count="10">
    <mergeCell ref="A1032:E1032"/>
    <mergeCell ref="A6:H6"/>
    <mergeCell ref="G9:G10"/>
    <mergeCell ref="H9:H10"/>
    <mergeCell ref="A7:H7"/>
    <mergeCell ref="A8:D8"/>
    <mergeCell ref="A9:A10"/>
    <mergeCell ref="B9:D9"/>
    <mergeCell ref="E9:E10"/>
    <mergeCell ref="F9:F10"/>
  </mergeCells>
  <pageMargins left="0.39370078740157483" right="0.39370078740157483" top="0.98425196850393704" bottom="0.39370078740157483" header="0.51181102362204722" footer="0.51181102362204722"/>
  <pageSetup paperSize="9" scale="60" orientation="landscape" r:id="rId1"/>
  <headerFooter differentFirst="1" alignWithMargins="0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E35"/>
  <sheetViews>
    <sheetView workbookViewId="0">
      <selection activeCell="B18" sqref="B18:B19"/>
    </sheetView>
  </sheetViews>
  <sheetFormatPr defaultRowHeight="12.75" x14ac:dyDescent="0.2"/>
  <cols>
    <col min="1" max="1" width="29.28515625" style="100" customWidth="1"/>
    <col min="2" max="2" width="82" style="100" customWidth="1"/>
    <col min="3" max="3" width="17.42578125" style="100" customWidth="1"/>
    <col min="4" max="4" width="15.5703125" style="100" customWidth="1"/>
    <col min="5" max="5" width="15.28515625" style="100" customWidth="1"/>
    <col min="6" max="242" width="9.140625" style="100"/>
    <col min="243" max="243" width="29.28515625" style="100" customWidth="1"/>
    <col min="244" max="244" width="82" style="100" customWidth="1"/>
    <col min="245" max="246" width="0" style="100" hidden="1" customWidth="1"/>
    <col min="247" max="247" width="16.42578125" style="100" customWidth="1"/>
    <col min="248" max="248" width="14.7109375" style="100" customWidth="1"/>
    <col min="249" max="249" width="14.5703125" style="100" customWidth="1"/>
    <col min="250" max="498" width="9.140625" style="100"/>
    <col min="499" max="499" width="29.28515625" style="100" customWidth="1"/>
    <col min="500" max="500" width="82" style="100" customWidth="1"/>
    <col min="501" max="502" width="0" style="100" hidden="1" customWidth="1"/>
    <col min="503" max="503" width="16.42578125" style="100" customWidth="1"/>
    <col min="504" max="504" width="14.7109375" style="100" customWidth="1"/>
    <col min="505" max="505" width="14.5703125" style="100" customWidth="1"/>
    <col min="506" max="754" width="9.140625" style="100"/>
    <col min="755" max="755" width="29.28515625" style="100" customWidth="1"/>
    <col min="756" max="756" width="82" style="100" customWidth="1"/>
    <col min="757" max="758" width="0" style="100" hidden="1" customWidth="1"/>
    <col min="759" max="759" width="16.42578125" style="100" customWidth="1"/>
    <col min="760" max="760" width="14.7109375" style="100" customWidth="1"/>
    <col min="761" max="761" width="14.5703125" style="100" customWidth="1"/>
    <col min="762" max="1010" width="9.140625" style="100"/>
    <col min="1011" max="1011" width="29.28515625" style="100" customWidth="1"/>
    <col min="1012" max="1012" width="82" style="100" customWidth="1"/>
    <col min="1013" max="1014" width="0" style="100" hidden="1" customWidth="1"/>
    <col min="1015" max="1015" width="16.42578125" style="100" customWidth="1"/>
    <col min="1016" max="1016" width="14.7109375" style="100" customWidth="1"/>
    <col min="1017" max="1017" width="14.5703125" style="100" customWidth="1"/>
    <col min="1018" max="1266" width="9.140625" style="100"/>
    <col min="1267" max="1267" width="29.28515625" style="100" customWidth="1"/>
    <col min="1268" max="1268" width="82" style="100" customWidth="1"/>
    <col min="1269" max="1270" width="0" style="100" hidden="1" customWidth="1"/>
    <col min="1271" max="1271" width="16.42578125" style="100" customWidth="1"/>
    <col min="1272" max="1272" width="14.7109375" style="100" customWidth="1"/>
    <col min="1273" max="1273" width="14.5703125" style="100" customWidth="1"/>
    <col min="1274" max="1522" width="9.140625" style="100"/>
    <col min="1523" max="1523" width="29.28515625" style="100" customWidth="1"/>
    <col min="1524" max="1524" width="82" style="100" customWidth="1"/>
    <col min="1525" max="1526" width="0" style="100" hidden="1" customWidth="1"/>
    <col min="1527" max="1527" width="16.42578125" style="100" customWidth="1"/>
    <col min="1528" max="1528" width="14.7109375" style="100" customWidth="1"/>
    <col min="1529" max="1529" width="14.5703125" style="100" customWidth="1"/>
    <col min="1530" max="1778" width="9.140625" style="100"/>
    <col min="1779" max="1779" width="29.28515625" style="100" customWidth="1"/>
    <col min="1780" max="1780" width="82" style="100" customWidth="1"/>
    <col min="1781" max="1782" width="0" style="100" hidden="1" customWidth="1"/>
    <col min="1783" max="1783" width="16.42578125" style="100" customWidth="1"/>
    <col min="1784" max="1784" width="14.7109375" style="100" customWidth="1"/>
    <col min="1785" max="1785" width="14.5703125" style="100" customWidth="1"/>
    <col min="1786" max="2034" width="9.140625" style="100"/>
    <col min="2035" max="2035" width="29.28515625" style="100" customWidth="1"/>
    <col min="2036" max="2036" width="82" style="100" customWidth="1"/>
    <col min="2037" max="2038" width="0" style="100" hidden="1" customWidth="1"/>
    <col min="2039" max="2039" width="16.42578125" style="100" customWidth="1"/>
    <col min="2040" max="2040" width="14.7109375" style="100" customWidth="1"/>
    <col min="2041" max="2041" width="14.5703125" style="100" customWidth="1"/>
    <col min="2042" max="2290" width="9.140625" style="100"/>
    <col min="2291" max="2291" width="29.28515625" style="100" customWidth="1"/>
    <col min="2292" max="2292" width="82" style="100" customWidth="1"/>
    <col min="2293" max="2294" width="0" style="100" hidden="1" customWidth="1"/>
    <col min="2295" max="2295" width="16.42578125" style="100" customWidth="1"/>
    <col min="2296" max="2296" width="14.7109375" style="100" customWidth="1"/>
    <col min="2297" max="2297" width="14.5703125" style="100" customWidth="1"/>
    <col min="2298" max="2546" width="9.140625" style="100"/>
    <col min="2547" max="2547" width="29.28515625" style="100" customWidth="1"/>
    <col min="2548" max="2548" width="82" style="100" customWidth="1"/>
    <col min="2549" max="2550" width="0" style="100" hidden="1" customWidth="1"/>
    <col min="2551" max="2551" width="16.42578125" style="100" customWidth="1"/>
    <col min="2552" max="2552" width="14.7109375" style="100" customWidth="1"/>
    <col min="2553" max="2553" width="14.5703125" style="100" customWidth="1"/>
    <col min="2554" max="2802" width="9.140625" style="100"/>
    <col min="2803" max="2803" width="29.28515625" style="100" customWidth="1"/>
    <col min="2804" max="2804" width="82" style="100" customWidth="1"/>
    <col min="2805" max="2806" width="0" style="100" hidden="1" customWidth="1"/>
    <col min="2807" max="2807" width="16.42578125" style="100" customWidth="1"/>
    <col min="2808" max="2808" width="14.7109375" style="100" customWidth="1"/>
    <col min="2809" max="2809" width="14.5703125" style="100" customWidth="1"/>
    <col min="2810" max="3058" width="9.140625" style="100"/>
    <col min="3059" max="3059" width="29.28515625" style="100" customWidth="1"/>
    <col min="3060" max="3060" width="82" style="100" customWidth="1"/>
    <col min="3061" max="3062" width="0" style="100" hidden="1" customWidth="1"/>
    <col min="3063" max="3063" width="16.42578125" style="100" customWidth="1"/>
    <col min="3064" max="3064" width="14.7109375" style="100" customWidth="1"/>
    <col min="3065" max="3065" width="14.5703125" style="100" customWidth="1"/>
    <col min="3066" max="3314" width="9.140625" style="100"/>
    <col min="3315" max="3315" width="29.28515625" style="100" customWidth="1"/>
    <col min="3316" max="3316" width="82" style="100" customWidth="1"/>
    <col min="3317" max="3318" width="0" style="100" hidden="1" customWidth="1"/>
    <col min="3319" max="3319" width="16.42578125" style="100" customWidth="1"/>
    <col min="3320" max="3320" width="14.7109375" style="100" customWidth="1"/>
    <col min="3321" max="3321" width="14.5703125" style="100" customWidth="1"/>
    <col min="3322" max="3570" width="9.140625" style="100"/>
    <col min="3571" max="3571" width="29.28515625" style="100" customWidth="1"/>
    <col min="3572" max="3572" width="82" style="100" customWidth="1"/>
    <col min="3573" max="3574" width="0" style="100" hidden="1" customWidth="1"/>
    <col min="3575" max="3575" width="16.42578125" style="100" customWidth="1"/>
    <col min="3576" max="3576" width="14.7109375" style="100" customWidth="1"/>
    <col min="3577" max="3577" width="14.5703125" style="100" customWidth="1"/>
    <col min="3578" max="3826" width="9.140625" style="100"/>
    <col min="3827" max="3827" width="29.28515625" style="100" customWidth="1"/>
    <col min="3828" max="3828" width="82" style="100" customWidth="1"/>
    <col min="3829" max="3830" width="0" style="100" hidden="1" customWidth="1"/>
    <col min="3831" max="3831" width="16.42578125" style="100" customWidth="1"/>
    <col min="3832" max="3832" width="14.7109375" style="100" customWidth="1"/>
    <col min="3833" max="3833" width="14.5703125" style="100" customWidth="1"/>
    <col min="3834" max="4082" width="9.140625" style="100"/>
    <col min="4083" max="4083" width="29.28515625" style="100" customWidth="1"/>
    <col min="4084" max="4084" width="82" style="100" customWidth="1"/>
    <col min="4085" max="4086" width="0" style="100" hidden="1" customWidth="1"/>
    <col min="4087" max="4087" width="16.42578125" style="100" customWidth="1"/>
    <col min="4088" max="4088" width="14.7109375" style="100" customWidth="1"/>
    <col min="4089" max="4089" width="14.5703125" style="100" customWidth="1"/>
    <col min="4090" max="4338" width="9.140625" style="100"/>
    <col min="4339" max="4339" width="29.28515625" style="100" customWidth="1"/>
    <col min="4340" max="4340" width="82" style="100" customWidth="1"/>
    <col min="4341" max="4342" width="0" style="100" hidden="1" customWidth="1"/>
    <col min="4343" max="4343" width="16.42578125" style="100" customWidth="1"/>
    <col min="4344" max="4344" width="14.7109375" style="100" customWidth="1"/>
    <col min="4345" max="4345" width="14.5703125" style="100" customWidth="1"/>
    <col min="4346" max="4594" width="9.140625" style="100"/>
    <col min="4595" max="4595" width="29.28515625" style="100" customWidth="1"/>
    <col min="4596" max="4596" width="82" style="100" customWidth="1"/>
    <col min="4597" max="4598" width="0" style="100" hidden="1" customWidth="1"/>
    <col min="4599" max="4599" width="16.42578125" style="100" customWidth="1"/>
    <col min="4600" max="4600" width="14.7109375" style="100" customWidth="1"/>
    <col min="4601" max="4601" width="14.5703125" style="100" customWidth="1"/>
    <col min="4602" max="4850" width="9.140625" style="100"/>
    <col min="4851" max="4851" width="29.28515625" style="100" customWidth="1"/>
    <col min="4852" max="4852" width="82" style="100" customWidth="1"/>
    <col min="4853" max="4854" width="0" style="100" hidden="1" customWidth="1"/>
    <col min="4855" max="4855" width="16.42578125" style="100" customWidth="1"/>
    <col min="4856" max="4856" width="14.7109375" style="100" customWidth="1"/>
    <col min="4857" max="4857" width="14.5703125" style="100" customWidth="1"/>
    <col min="4858" max="5106" width="9.140625" style="100"/>
    <col min="5107" max="5107" width="29.28515625" style="100" customWidth="1"/>
    <col min="5108" max="5108" width="82" style="100" customWidth="1"/>
    <col min="5109" max="5110" width="0" style="100" hidden="1" customWidth="1"/>
    <col min="5111" max="5111" width="16.42578125" style="100" customWidth="1"/>
    <col min="5112" max="5112" width="14.7109375" style="100" customWidth="1"/>
    <col min="5113" max="5113" width="14.5703125" style="100" customWidth="1"/>
    <col min="5114" max="5362" width="9.140625" style="100"/>
    <col min="5363" max="5363" width="29.28515625" style="100" customWidth="1"/>
    <col min="5364" max="5364" width="82" style="100" customWidth="1"/>
    <col min="5365" max="5366" width="0" style="100" hidden="1" customWidth="1"/>
    <col min="5367" max="5367" width="16.42578125" style="100" customWidth="1"/>
    <col min="5368" max="5368" width="14.7109375" style="100" customWidth="1"/>
    <col min="5369" max="5369" width="14.5703125" style="100" customWidth="1"/>
    <col min="5370" max="5618" width="9.140625" style="100"/>
    <col min="5619" max="5619" width="29.28515625" style="100" customWidth="1"/>
    <col min="5620" max="5620" width="82" style="100" customWidth="1"/>
    <col min="5621" max="5622" width="0" style="100" hidden="1" customWidth="1"/>
    <col min="5623" max="5623" width="16.42578125" style="100" customWidth="1"/>
    <col min="5624" max="5624" width="14.7109375" style="100" customWidth="1"/>
    <col min="5625" max="5625" width="14.5703125" style="100" customWidth="1"/>
    <col min="5626" max="5874" width="9.140625" style="100"/>
    <col min="5875" max="5875" width="29.28515625" style="100" customWidth="1"/>
    <col min="5876" max="5876" width="82" style="100" customWidth="1"/>
    <col min="5877" max="5878" width="0" style="100" hidden="1" customWidth="1"/>
    <col min="5879" max="5879" width="16.42578125" style="100" customWidth="1"/>
    <col min="5880" max="5880" width="14.7109375" style="100" customWidth="1"/>
    <col min="5881" max="5881" width="14.5703125" style="100" customWidth="1"/>
    <col min="5882" max="6130" width="9.140625" style="100"/>
    <col min="6131" max="6131" width="29.28515625" style="100" customWidth="1"/>
    <col min="6132" max="6132" width="82" style="100" customWidth="1"/>
    <col min="6133" max="6134" width="0" style="100" hidden="1" customWidth="1"/>
    <col min="6135" max="6135" width="16.42578125" style="100" customWidth="1"/>
    <col min="6136" max="6136" width="14.7109375" style="100" customWidth="1"/>
    <col min="6137" max="6137" width="14.5703125" style="100" customWidth="1"/>
    <col min="6138" max="6386" width="9.140625" style="100"/>
    <col min="6387" max="6387" width="29.28515625" style="100" customWidth="1"/>
    <col min="6388" max="6388" width="82" style="100" customWidth="1"/>
    <col min="6389" max="6390" width="0" style="100" hidden="1" customWidth="1"/>
    <col min="6391" max="6391" width="16.42578125" style="100" customWidth="1"/>
    <col min="6392" max="6392" width="14.7109375" style="100" customWidth="1"/>
    <col min="6393" max="6393" width="14.5703125" style="100" customWidth="1"/>
    <col min="6394" max="6642" width="9.140625" style="100"/>
    <col min="6643" max="6643" width="29.28515625" style="100" customWidth="1"/>
    <col min="6644" max="6644" width="82" style="100" customWidth="1"/>
    <col min="6645" max="6646" width="0" style="100" hidden="1" customWidth="1"/>
    <col min="6647" max="6647" width="16.42578125" style="100" customWidth="1"/>
    <col min="6648" max="6648" width="14.7109375" style="100" customWidth="1"/>
    <col min="6649" max="6649" width="14.5703125" style="100" customWidth="1"/>
    <col min="6650" max="6898" width="9.140625" style="100"/>
    <col min="6899" max="6899" width="29.28515625" style="100" customWidth="1"/>
    <col min="6900" max="6900" width="82" style="100" customWidth="1"/>
    <col min="6901" max="6902" width="0" style="100" hidden="1" customWidth="1"/>
    <col min="6903" max="6903" width="16.42578125" style="100" customWidth="1"/>
    <col min="6904" max="6904" width="14.7109375" style="100" customWidth="1"/>
    <col min="6905" max="6905" width="14.5703125" style="100" customWidth="1"/>
    <col min="6906" max="7154" width="9.140625" style="100"/>
    <col min="7155" max="7155" width="29.28515625" style="100" customWidth="1"/>
    <col min="7156" max="7156" width="82" style="100" customWidth="1"/>
    <col min="7157" max="7158" width="0" style="100" hidden="1" customWidth="1"/>
    <col min="7159" max="7159" width="16.42578125" style="100" customWidth="1"/>
    <col min="7160" max="7160" width="14.7109375" style="100" customWidth="1"/>
    <col min="7161" max="7161" width="14.5703125" style="100" customWidth="1"/>
    <col min="7162" max="7410" width="9.140625" style="100"/>
    <col min="7411" max="7411" width="29.28515625" style="100" customWidth="1"/>
    <col min="7412" max="7412" width="82" style="100" customWidth="1"/>
    <col min="7413" max="7414" width="0" style="100" hidden="1" customWidth="1"/>
    <col min="7415" max="7415" width="16.42578125" style="100" customWidth="1"/>
    <col min="7416" max="7416" width="14.7109375" style="100" customWidth="1"/>
    <col min="7417" max="7417" width="14.5703125" style="100" customWidth="1"/>
    <col min="7418" max="7666" width="9.140625" style="100"/>
    <col min="7667" max="7667" width="29.28515625" style="100" customWidth="1"/>
    <col min="7668" max="7668" width="82" style="100" customWidth="1"/>
    <col min="7669" max="7670" width="0" style="100" hidden="1" customWidth="1"/>
    <col min="7671" max="7671" width="16.42578125" style="100" customWidth="1"/>
    <col min="7672" max="7672" width="14.7109375" style="100" customWidth="1"/>
    <col min="7673" max="7673" width="14.5703125" style="100" customWidth="1"/>
    <col min="7674" max="7922" width="9.140625" style="100"/>
    <col min="7923" max="7923" width="29.28515625" style="100" customWidth="1"/>
    <col min="7924" max="7924" width="82" style="100" customWidth="1"/>
    <col min="7925" max="7926" width="0" style="100" hidden="1" customWidth="1"/>
    <col min="7927" max="7927" width="16.42578125" style="100" customWidth="1"/>
    <col min="7928" max="7928" width="14.7109375" style="100" customWidth="1"/>
    <col min="7929" max="7929" width="14.5703125" style="100" customWidth="1"/>
    <col min="7930" max="8178" width="9.140625" style="100"/>
    <col min="8179" max="8179" width="29.28515625" style="100" customWidth="1"/>
    <col min="8180" max="8180" width="82" style="100" customWidth="1"/>
    <col min="8181" max="8182" width="0" style="100" hidden="1" customWidth="1"/>
    <col min="8183" max="8183" width="16.42578125" style="100" customWidth="1"/>
    <col min="8184" max="8184" width="14.7109375" style="100" customWidth="1"/>
    <col min="8185" max="8185" width="14.5703125" style="100" customWidth="1"/>
    <col min="8186" max="8434" width="9.140625" style="100"/>
    <col min="8435" max="8435" width="29.28515625" style="100" customWidth="1"/>
    <col min="8436" max="8436" width="82" style="100" customWidth="1"/>
    <col min="8437" max="8438" width="0" style="100" hidden="1" customWidth="1"/>
    <col min="8439" max="8439" width="16.42578125" style="100" customWidth="1"/>
    <col min="8440" max="8440" width="14.7109375" style="100" customWidth="1"/>
    <col min="8441" max="8441" width="14.5703125" style="100" customWidth="1"/>
    <col min="8442" max="8690" width="9.140625" style="100"/>
    <col min="8691" max="8691" width="29.28515625" style="100" customWidth="1"/>
    <col min="8692" max="8692" width="82" style="100" customWidth="1"/>
    <col min="8693" max="8694" width="0" style="100" hidden="1" customWidth="1"/>
    <col min="8695" max="8695" width="16.42578125" style="100" customWidth="1"/>
    <col min="8696" max="8696" width="14.7109375" style="100" customWidth="1"/>
    <col min="8697" max="8697" width="14.5703125" style="100" customWidth="1"/>
    <col min="8698" max="8946" width="9.140625" style="100"/>
    <col min="8947" max="8947" width="29.28515625" style="100" customWidth="1"/>
    <col min="8948" max="8948" width="82" style="100" customWidth="1"/>
    <col min="8949" max="8950" width="0" style="100" hidden="1" customWidth="1"/>
    <col min="8951" max="8951" width="16.42578125" style="100" customWidth="1"/>
    <col min="8952" max="8952" width="14.7109375" style="100" customWidth="1"/>
    <col min="8953" max="8953" width="14.5703125" style="100" customWidth="1"/>
    <col min="8954" max="9202" width="9.140625" style="100"/>
    <col min="9203" max="9203" width="29.28515625" style="100" customWidth="1"/>
    <col min="9204" max="9204" width="82" style="100" customWidth="1"/>
    <col min="9205" max="9206" width="0" style="100" hidden="1" customWidth="1"/>
    <col min="9207" max="9207" width="16.42578125" style="100" customWidth="1"/>
    <col min="9208" max="9208" width="14.7109375" style="100" customWidth="1"/>
    <col min="9209" max="9209" width="14.5703125" style="100" customWidth="1"/>
    <col min="9210" max="9458" width="9.140625" style="100"/>
    <col min="9459" max="9459" width="29.28515625" style="100" customWidth="1"/>
    <col min="9460" max="9460" width="82" style="100" customWidth="1"/>
    <col min="9461" max="9462" width="0" style="100" hidden="1" customWidth="1"/>
    <col min="9463" max="9463" width="16.42578125" style="100" customWidth="1"/>
    <col min="9464" max="9464" width="14.7109375" style="100" customWidth="1"/>
    <col min="9465" max="9465" width="14.5703125" style="100" customWidth="1"/>
    <col min="9466" max="9714" width="9.140625" style="100"/>
    <col min="9715" max="9715" width="29.28515625" style="100" customWidth="1"/>
    <col min="9716" max="9716" width="82" style="100" customWidth="1"/>
    <col min="9717" max="9718" width="0" style="100" hidden="1" customWidth="1"/>
    <col min="9719" max="9719" width="16.42578125" style="100" customWidth="1"/>
    <col min="9720" max="9720" width="14.7109375" style="100" customWidth="1"/>
    <col min="9721" max="9721" width="14.5703125" style="100" customWidth="1"/>
    <col min="9722" max="9970" width="9.140625" style="100"/>
    <col min="9971" max="9971" width="29.28515625" style="100" customWidth="1"/>
    <col min="9972" max="9972" width="82" style="100" customWidth="1"/>
    <col min="9973" max="9974" width="0" style="100" hidden="1" customWidth="1"/>
    <col min="9975" max="9975" width="16.42578125" style="100" customWidth="1"/>
    <col min="9976" max="9976" width="14.7109375" style="100" customWidth="1"/>
    <col min="9977" max="9977" width="14.5703125" style="100" customWidth="1"/>
    <col min="9978" max="10226" width="9.140625" style="100"/>
    <col min="10227" max="10227" width="29.28515625" style="100" customWidth="1"/>
    <col min="10228" max="10228" width="82" style="100" customWidth="1"/>
    <col min="10229" max="10230" width="0" style="100" hidden="1" customWidth="1"/>
    <col min="10231" max="10231" width="16.42578125" style="100" customWidth="1"/>
    <col min="10232" max="10232" width="14.7109375" style="100" customWidth="1"/>
    <col min="10233" max="10233" width="14.5703125" style="100" customWidth="1"/>
    <col min="10234" max="10482" width="9.140625" style="100"/>
    <col min="10483" max="10483" width="29.28515625" style="100" customWidth="1"/>
    <col min="10484" max="10484" width="82" style="100" customWidth="1"/>
    <col min="10485" max="10486" width="0" style="100" hidden="1" customWidth="1"/>
    <col min="10487" max="10487" width="16.42578125" style="100" customWidth="1"/>
    <col min="10488" max="10488" width="14.7109375" style="100" customWidth="1"/>
    <col min="10489" max="10489" width="14.5703125" style="100" customWidth="1"/>
    <col min="10490" max="10738" width="9.140625" style="100"/>
    <col min="10739" max="10739" width="29.28515625" style="100" customWidth="1"/>
    <col min="10740" max="10740" width="82" style="100" customWidth="1"/>
    <col min="10741" max="10742" width="0" style="100" hidden="1" customWidth="1"/>
    <col min="10743" max="10743" width="16.42578125" style="100" customWidth="1"/>
    <col min="10744" max="10744" width="14.7109375" style="100" customWidth="1"/>
    <col min="10745" max="10745" width="14.5703125" style="100" customWidth="1"/>
    <col min="10746" max="10994" width="9.140625" style="100"/>
    <col min="10995" max="10995" width="29.28515625" style="100" customWidth="1"/>
    <col min="10996" max="10996" width="82" style="100" customWidth="1"/>
    <col min="10997" max="10998" width="0" style="100" hidden="1" customWidth="1"/>
    <col min="10999" max="10999" width="16.42578125" style="100" customWidth="1"/>
    <col min="11000" max="11000" width="14.7109375" style="100" customWidth="1"/>
    <col min="11001" max="11001" width="14.5703125" style="100" customWidth="1"/>
    <col min="11002" max="11250" width="9.140625" style="100"/>
    <col min="11251" max="11251" width="29.28515625" style="100" customWidth="1"/>
    <col min="11252" max="11252" width="82" style="100" customWidth="1"/>
    <col min="11253" max="11254" width="0" style="100" hidden="1" customWidth="1"/>
    <col min="11255" max="11255" width="16.42578125" style="100" customWidth="1"/>
    <col min="11256" max="11256" width="14.7109375" style="100" customWidth="1"/>
    <col min="11257" max="11257" width="14.5703125" style="100" customWidth="1"/>
    <col min="11258" max="11506" width="9.140625" style="100"/>
    <col min="11507" max="11507" width="29.28515625" style="100" customWidth="1"/>
    <col min="11508" max="11508" width="82" style="100" customWidth="1"/>
    <col min="11509" max="11510" width="0" style="100" hidden="1" customWidth="1"/>
    <col min="11511" max="11511" width="16.42578125" style="100" customWidth="1"/>
    <col min="11512" max="11512" width="14.7109375" style="100" customWidth="1"/>
    <col min="11513" max="11513" width="14.5703125" style="100" customWidth="1"/>
    <col min="11514" max="11762" width="9.140625" style="100"/>
    <col min="11763" max="11763" width="29.28515625" style="100" customWidth="1"/>
    <col min="11764" max="11764" width="82" style="100" customWidth="1"/>
    <col min="11765" max="11766" width="0" style="100" hidden="1" customWidth="1"/>
    <col min="11767" max="11767" width="16.42578125" style="100" customWidth="1"/>
    <col min="11768" max="11768" width="14.7109375" style="100" customWidth="1"/>
    <col min="11769" max="11769" width="14.5703125" style="100" customWidth="1"/>
    <col min="11770" max="12018" width="9.140625" style="100"/>
    <col min="12019" max="12019" width="29.28515625" style="100" customWidth="1"/>
    <col min="12020" max="12020" width="82" style="100" customWidth="1"/>
    <col min="12021" max="12022" width="0" style="100" hidden="1" customWidth="1"/>
    <col min="12023" max="12023" width="16.42578125" style="100" customWidth="1"/>
    <col min="12024" max="12024" width="14.7109375" style="100" customWidth="1"/>
    <col min="12025" max="12025" width="14.5703125" style="100" customWidth="1"/>
    <col min="12026" max="12274" width="9.140625" style="100"/>
    <col min="12275" max="12275" width="29.28515625" style="100" customWidth="1"/>
    <col min="12276" max="12276" width="82" style="100" customWidth="1"/>
    <col min="12277" max="12278" width="0" style="100" hidden="1" customWidth="1"/>
    <col min="12279" max="12279" width="16.42578125" style="100" customWidth="1"/>
    <col min="12280" max="12280" width="14.7109375" style="100" customWidth="1"/>
    <col min="12281" max="12281" width="14.5703125" style="100" customWidth="1"/>
    <col min="12282" max="12530" width="9.140625" style="100"/>
    <col min="12531" max="12531" width="29.28515625" style="100" customWidth="1"/>
    <col min="12532" max="12532" width="82" style="100" customWidth="1"/>
    <col min="12533" max="12534" width="0" style="100" hidden="1" customWidth="1"/>
    <col min="12535" max="12535" width="16.42578125" style="100" customWidth="1"/>
    <col min="12536" max="12536" width="14.7109375" style="100" customWidth="1"/>
    <col min="12537" max="12537" width="14.5703125" style="100" customWidth="1"/>
    <col min="12538" max="12786" width="9.140625" style="100"/>
    <col min="12787" max="12787" width="29.28515625" style="100" customWidth="1"/>
    <col min="12788" max="12788" width="82" style="100" customWidth="1"/>
    <col min="12789" max="12790" width="0" style="100" hidden="1" customWidth="1"/>
    <col min="12791" max="12791" width="16.42578125" style="100" customWidth="1"/>
    <col min="12792" max="12792" width="14.7109375" style="100" customWidth="1"/>
    <col min="12793" max="12793" width="14.5703125" style="100" customWidth="1"/>
    <col min="12794" max="13042" width="9.140625" style="100"/>
    <col min="13043" max="13043" width="29.28515625" style="100" customWidth="1"/>
    <col min="13044" max="13044" width="82" style="100" customWidth="1"/>
    <col min="13045" max="13046" width="0" style="100" hidden="1" customWidth="1"/>
    <col min="13047" max="13047" width="16.42578125" style="100" customWidth="1"/>
    <col min="13048" max="13048" width="14.7109375" style="100" customWidth="1"/>
    <col min="13049" max="13049" width="14.5703125" style="100" customWidth="1"/>
    <col min="13050" max="13298" width="9.140625" style="100"/>
    <col min="13299" max="13299" width="29.28515625" style="100" customWidth="1"/>
    <col min="13300" max="13300" width="82" style="100" customWidth="1"/>
    <col min="13301" max="13302" width="0" style="100" hidden="1" customWidth="1"/>
    <col min="13303" max="13303" width="16.42578125" style="100" customWidth="1"/>
    <col min="13304" max="13304" width="14.7109375" style="100" customWidth="1"/>
    <col min="13305" max="13305" width="14.5703125" style="100" customWidth="1"/>
    <col min="13306" max="13554" width="9.140625" style="100"/>
    <col min="13555" max="13555" width="29.28515625" style="100" customWidth="1"/>
    <col min="13556" max="13556" width="82" style="100" customWidth="1"/>
    <col min="13557" max="13558" width="0" style="100" hidden="1" customWidth="1"/>
    <col min="13559" max="13559" width="16.42578125" style="100" customWidth="1"/>
    <col min="13560" max="13560" width="14.7109375" style="100" customWidth="1"/>
    <col min="13561" max="13561" width="14.5703125" style="100" customWidth="1"/>
    <col min="13562" max="13810" width="9.140625" style="100"/>
    <col min="13811" max="13811" width="29.28515625" style="100" customWidth="1"/>
    <col min="13812" max="13812" width="82" style="100" customWidth="1"/>
    <col min="13813" max="13814" width="0" style="100" hidden="1" customWidth="1"/>
    <col min="13815" max="13815" width="16.42578125" style="100" customWidth="1"/>
    <col min="13816" max="13816" width="14.7109375" style="100" customWidth="1"/>
    <col min="13817" max="13817" width="14.5703125" style="100" customWidth="1"/>
    <col min="13818" max="14066" width="9.140625" style="100"/>
    <col min="14067" max="14067" width="29.28515625" style="100" customWidth="1"/>
    <col min="14068" max="14068" width="82" style="100" customWidth="1"/>
    <col min="14069" max="14070" width="0" style="100" hidden="1" customWidth="1"/>
    <col min="14071" max="14071" width="16.42578125" style="100" customWidth="1"/>
    <col min="14072" max="14072" width="14.7109375" style="100" customWidth="1"/>
    <col min="14073" max="14073" width="14.5703125" style="100" customWidth="1"/>
    <col min="14074" max="14322" width="9.140625" style="100"/>
    <col min="14323" max="14323" width="29.28515625" style="100" customWidth="1"/>
    <col min="14324" max="14324" width="82" style="100" customWidth="1"/>
    <col min="14325" max="14326" width="0" style="100" hidden="1" customWidth="1"/>
    <col min="14327" max="14327" width="16.42578125" style="100" customWidth="1"/>
    <col min="14328" max="14328" width="14.7109375" style="100" customWidth="1"/>
    <col min="14329" max="14329" width="14.5703125" style="100" customWidth="1"/>
    <col min="14330" max="14578" width="9.140625" style="100"/>
    <col min="14579" max="14579" width="29.28515625" style="100" customWidth="1"/>
    <col min="14580" max="14580" width="82" style="100" customWidth="1"/>
    <col min="14581" max="14582" width="0" style="100" hidden="1" customWidth="1"/>
    <col min="14583" max="14583" width="16.42578125" style="100" customWidth="1"/>
    <col min="14584" max="14584" width="14.7109375" style="100" customWidth="1"/>
    <col min="14585" max="14585" width="14.5703125" style="100" customWidth="1"/>
    <col min="14586" max="14834" width="9.140625" style="100"/>
    <col min="14835" max="14835" width="29.28515625" style="100" customWidth="1"/>
    <col min="14836" max="14836" width="82" style="100" customWidth="1"/>
    <col min="14837" max="14838" width="0" style="100" hidden="1" customWidth="1"/>
    <col min="14839" max="14839" width="16.42578125" style="100" customWidth="1"/>
    <col min="14840" max="14840" width="14.7109375" style="100" customWidth="1"/>
    <col min="14841" max="14841" width="14.5703125" style="100" customWidth="1"/>
    <col min="14842" max="15090" width="9.140625" style="100"/>
    <col min="15091" max="15091" width="29.28515625" style="100" customWidth="1"/>
    <col min="15092" max="15092" width="82" style="100" customWidth="1"/>
    <col min="15093" max="15094" width="0" style="100" hidden="1" customWidth="1"/>
    <col min="15095" max="15095" width="16.42578125" style="100" customWidth="1"/>
    <col min="15096" max="15096" width="14.7109375" style="100" customWidth="1"/>
    <col min="15097" max="15097" width="14.5703125" style="100" customWidth="1"/>
    <col min="15098" max="15346" width="9.140625" style="100"/>
    <col min="15347" max="15347" width="29.28515625" style="100" customWidth="1"/>
    <col min="15348" max="15348" width="82" style="100" customWidth="1"/>
    <col min="15349" max="15350" width="0" style="100" hidden="1" customWidth="1"/>
    <col min="15351" max="15351" width="16.42578125" style="100" customWidth="1"/>
    <col min="15352" max="15352" width="14.7109375" style="100" customWidth="1"/>
    <col min="15353" max="15353" width="14.5703125" style="100" customWidth="1"/>
    <col min="15354" max="15602" width="9.140625" style="100"/>
    <col min="15603" max="15603" width="29.28515625" style="100" customWidth="1"/>
    <col min="15604" max="15604" width="82" style="100" customWidth="1"/>
    <col min="15605" max="15606" width="0" style="100" hidden="1" customWidth="1"/>
    <col min="15607" max="15607" width="16.42578125" style="100" customWidth="1"/>
    <col min="15608" max="15608" width="14.7109375" style="100" customWidth="1"/>
    <col min="15609" max="15609" width="14.5703125" style="100" customWidth="1"/>
    <col min="15610" max="15858" width="9.140625" style="100"/>
    <col min="15859" max="15859" width="29.28515625" style="100" customWidth="1"/>
    <col min="15860" max="15860" width="82" style="100" customWidth="1"/>
    <col min="15861" max="15862" width="0" style="100" hidden="1" customWidth="1"/>
    <col min="15863" max="15863" width="16.42578125" style="100" customWidth="1"/>
    <col min="15864" max="15864" width="14.7109375" style="100" customWidth="1"/>
    <col min="15865" max="15865" width="14.5703125" style="100" customWidth="1"/>
    <col min="15866" max="16114" width="9.140625" style="100"/>
    <col min="16115" max="16115" width="29.28515625" style="100" customWidth="1"/>
    <col min="16116" max="16116" width="82" style="100" customWidth="1"/>
    <col min="16117" max="16118" width="0" style="100" hidden="1" customWidth="1"/>
    <col min="16119" max="16119" width="16.42578125" style="100" customWidth="1"/>
    <col min="16120" max="16120" width="14.7109375" style="100" customWidth="1"/>
    <col min="16121" max="16121" width="14.5703125" style="100" customWidth="1"/>
    <col min="16122" max="16384" width="9.140625" style="100"/>
  </cols>
  <sheetData>
    <row r="1" spans="1:5" ht="15.75" x14ac:dyDescent="0.2">
      <c r="C1" s="8" t="s">
        <v>717</v>
      </c>
    </row>
    <row r="2" spans="1:5" ht="15.75" x14ac:dyDescent="0.2">
      <c r="C2" s="71" t="s">
        <v>288</v>
      </c>
    </row>
    <row r="3" spans="1:5" ht="15.75" x14ac:dyDescent="0.2">
      <c r="C3" s="73" t="s">
        <v>328</v>
      </c>
    </row>
    <row r="4" spans="1:5" ht="15.75" x14ac:dyDescent="0.2">
      <c r="C4" s="3" t="s">
        <v>351</v>
      </c>
    </row>
    <row r="6" spans="1:5" ht="15.75" x14ac:dyDescent="0.2">
      <c r="B6" s="101"/>
    </row>
    <row r="7" spans="1:5" ht="15.75" x14ac:dyDescent="0.2">
      <c r="A7" s="212" t="s">
        <v>757</v>
      </c>
      <c r="B7" s="212"/>
      <c r="C7" s="212"/>
      <c r="D7" s="212"/>
      <c r="E7" s="212"/>
    </row>
    <row r="8" spans="1:5" ht="18.75" x14ac:dyDescent="0.2">
      <c r="A8" s="213"/>
      <c r="B8" s="213"/>
      <c r="C8" s="102"/>
      <c r="D8" s="102"/>
      <c r="E8" s="102"/>
    </row>
    <row r="9" spans="1:5" ht="18.75" x14ac:dyDescent="0.25">
      <c r="A9" s="103"/>
      <c r="B9" s="103"/>
      <c r="C9" s="104"/>
      <c r="D9" s="105"/>
      <c r="E9" s="106" t="s">
        <v>271</v>
      </c>
    </row>
    <row r="10" spans="1:5" ht="31.5" x14ac:dyDescent="0.2">
      <c r="A10" s="107" t="s">
        <v>281</v>
      </c>
      <c r="B10" s="108" t="s">
        <v>282</v>
      </c>
      <c r="C10" s="109" t="s">
        <v>279</v>
      </c>
      <c r="D10" s="109" t="s">
        <v>280</v>
      </c>
      <c r="E10" s="109" t="s">
        <v>691</v>
      </c>
    </row>
    <row r="11" spans="1:5" ht="15.75" x14ac:dyDescent="0.2">
      <c r="A11" s="108">
        <v>1</v>
      </c>
      <c r="B11" s="108">
        <v>2</v>
      </c>
      <c r="C11" s="108">
        <v>3</v>
      </c>
      <c r="D11" s="108">
        <v>4</v>
      </c>
      <c r="E11" s="108">
        <v>5</v>
      </c>
    </row>
    <row r="12" spans="1:5" ht="18.75" x14ac:dyDescent="0.2">
      <c r="A12" s="110"/>
      <c r="B12" s="111"/>
      <c r="C12" s="112"/>
      <c r="D12" s="112"/>
      <c r="E12" s="112"/>
    </row>
    <row r="13" spans="1:5" ht="31.5" x14ac:dyDescent="0.25">
      <c r="A13" s="113" t="s">
        <v>318</v>
      </c>
      <c r="B13" s="191" t="s">
        <v>321</v>
      </c>
      <c r="C13" s="114">
        <v>4599942.5999999996</v>
      </c>
      <c r="D13" s="114">
        <v>4648157.8</v>
      </c>
      <c r="E13" s="114">
        <v>4631611.9000000004</v>
      </c>
    </row>
    <row r="14" spans="1:5" ht="15.75" x14ac:dyDescent="0.25">
      <c r="A14" s="113"/>
      <c r="B14" s="191"/>
      <c r="C14" s="114"/>
      <c r="D14" s="114"/>
      <c r="E14" s="114"/>
    </row>
    <row r="15" spans="1:5" ht="15.75" x14ac:dyDescent="0.25">
      <c r="A15" s="115"/>
      <c r="B15" s="192"/>
      <c r="C15" s="116"/>
      <c r="D15" s="117"/>
      <c r="E15" s="118"/>
    </row>
    <row r="16" spans="1:5" ht="31.5" x14ac:dyDescent="0.25">
      <c r="A16" s="119" t="s">
        <v>319</v>
      </c>
      <c r="B16" s="193" t="s">
        <v>320</v>
      </c>
      <c r="C16" s="120">
        <v>4757208.5628500013</v>
      </c>
      <c r="D16" s="114">
        <v>4648157.7844329998</v>
      </c>
      <c r="E16" s="121">
        <v>4631611.8666829998</v>
      </c>
    </row>
    <row r="17" spans="1:5" ht="15.75" x14ac:dyDescent="0.25">
      <c r="A17" s="122"/>
      <c r="B17" s="123"/>
      <c r="C17" s="124"/>
      <c r="D17" s="125"/>
      <c r="E17" s="126"/>
    </row>
    <row r="18" spans="1:5" ht="12.75" customHeight="1" x14ac:dyDescent="0.2">
      <c r="A18" s="214"/>
      <c r="B18" s="216" t="s">
        <v>283</v>
      </c>
      <c r="C18" s="217">
        <f>C16-C13</f>
        <v>157265.96285000164</v>
      </c>
      <c r="D18" s="217">
        <f t="shared" ref="D18:E18" si="0">D13-D16</f>
        <v>1.5567000024020672E-2</v>
      </c>
      <c r="E18" s="217">
        <f t="shared" si="0"/>
        <v>3.3317000605165958E-2</v>
      </c>
    </row>
    <row r="19" spans="1:5" x14ac:dyDescent="0.2">
      <c r="A19" s="215"/>
      <c r="B19" s="216"/>
      <c r="C19" s="218"/>
      <c r="D19" s="218"/>
      <c r="E19" s="218"/>
    </row>
    <row r="21" spans="1:5" hidden="1" x14ac:dyDescent="0.2"/>
    <row r="22" spans="1:5" hidden="1" x14ac:dyDescent="0.2">
      <c r="B22" s="127" t="s">
        <v>284</v>
      </c>
      <c r="C22" s="100">
        <v>243741.3</v>
      </c>
    </row>
    <row r="23" spans="1:5" hidden="1" x14ac:dyDescent="0.2">
      <c r="B23" s="127" t="s">
        <v>285</v>
      </c>
      <c r="C23" s="128">
        <v>2044560.9</v>
      </c>
      <c r="D23" s="100" t="s">
        <v>290</v>
      </c>
      <c r="E23" s="128"/>
    </row>
    <row r="24" spans="1:5" hidden="1" x14ac:dyDescent="0.2">
      <c r="B24" s="127" t="s">
        <v>286</v>
      </c>
      <c r="C24" s="129">
        <v>2139474.2999999998</v>
      </c>
      <c r="D24" s="129"/>
      <c r="E24" s="129"/>
    </row>
    <row r="25" spans="1:5" hidden="1" x14ac:dyDescent="0.2">
      <c r="B25" s="127" t="s">
        <v>287</v>
      </c>
      <c r="C25" s="129">
        <f>C22+C23-C24</f>
        <v>148827.89999999991</v>
      </c>
      <c r="D25" s="129" t="s">
        <v>289</v>
      </c>
      <c r="E25" s="129"/>
    </row>
    <row r="26" spans="1:5" hidden="1" x14ac:dyDescent="0.2"/>
    <row r="27" spans="1:5" hidden="1" x14ac:dyDescent="0.2"/>
    <row r="28" spans="1:5" hidden="1" x14ac:dyDescent="0.2">
      <c r="C28" s="130">
        <f>C18+C29</f>
        <v>4551843.6628500018</v>
      </c>
      <c r="D28" s="131"/>
      <c r="E28" s="132"/>
    </row>
    <row r="29" spans="1:5" ht="15" hidden="1" x14ac:dyDescent="0.2">
      <c r="B29" s="133" t="s">
        <v>353</v>
      </c>
      <c r="C29" s="134">
        <v>4394577.7</v>
      </c>
      <c r="D29" s="134">
        <v>3924180.1</v>
      </c>
      <c r="E29" s="134">
        <v>3981231.8</v>
      </c>
    </row>
    <row r="30" spans="1:5" ht="15" hidden="1" x14ac:dyDescent="0.2">
      <c r="B30" s="133"/>
      <c r="C30" s="135"/>
      <c r="D30" s="136"/>
      <c r="E30" s="134"/>
    </row>
    <row r="31" spans="1:5" ht="15" hidden="1" x14ac:dyDescent="0.2">
      <c r="B31" s="133" t="s">
        <v>354</v>
      </c>
      <c r="C31" s="136">
        <v>4677235.1321099997</v>
      </c>
      <c r="D31" s="137">
        <v>3924180.1</v>
      </c>
      <c r="E31" s="134">
        <v>3981231.8</v>
      </c>
    </row>
    <row r="32" spans="1:5" ht="15" hidden="1" x14ac:dyDescent="0.2">
      <c r="B32" s="133"/>
      <c r="C32" s="134"/>
      <c r="D32" s="135"/>
      <c r="E32" s="135"/>
    </row>
    <row r="33" spans="2:5" ht="15" hidden="1" x14ac:dyDescent="0.2">
      <c r="B33" s="133" t="s">
        <v>355</v>
      </c>
      <c r="C33" s="134">
        <v>282657.43210999947</v>
      </c>
      <c r="D33" s="134">
        <v>0</v>
      </c>
      <c r="E33" s="134">
        <v>0</v>
      </c>
    </row>
    <row r="35" spans="2:5" x14ac:dyDescent="0.2">
      <c r="D35" s="129"/>
      <c r="E35" s="129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51181102362204722" footer="0.51181102362204722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72"/>
  <sheetViews>
    <sheetView topLeftCell="A57" zoomScaleNormal="100" zoomScaleSheetLayoutView="100" workbookViewId="0">
      <selection activeCell="A77" sqref="A77"/>
    </sheetView>
  </sheetViews>
  <sheetFormatPr defaultRowHeight="15.75" x14ac:dyDescent="0.2"/>
  <cols>
    <col min="1" max="1" width="122.42578125" style="59" customWidth="1"/>
    <col min="2" max="2" width="17.42578125" style="59" customWidth="1"/>
    <col min="3" max="3" width="17.85546875" style="59" customWidth="1"/>
    <col min="4" max="4" width="17.7109375" style="59" customWidth="1"/>
    <col min="5" max="16384" width="9.140625" style="59"/>
  </cols>
  <sheetData>
    <row r="1" spans="1:4" s="4" customFormat="1" x14ac:dyDescent="0.2">
      <c r="B1" s="2" t="s">
        <v>329</v>
      </c>
    </row>
    <row r="2" spans="1:4" s="4" customFormat="1" x14ac:dyDescent="0.2">
      <c r="B2" s="3" t="s">
        <v>288</v>
      </c>
    </row>
    <row r="3" spans="1:4" s="4" customFormat="1" x14ac:dyDescent="0.2">
      <c r="B3" s="4" t="s">
        <v>328</v>
      </c>
    </row>
    <row r="4" spans="1:4" s="4" customFormat="1" x14ac:dyDescent="0.2">
      <c r="B4" s="3" t="s">
        <v>351</v>
      </c>
    </row>
    <row r="5" spans="1:4" s="4" customFormat="1" x14ac:dyDescent="0.2">
      <c r="A5" s="7"/>
      <c r="D5" s="3"/>
    </row>
    <row r="6" spans="1:4" s="4" customFormat="1" ht="31.5" customHeight="1" x14ac:dyDescent="0.2">
      <c r="A6" s="219" t="s">
        <v>690</v>
      </c>
      <c r="B6" s="219"/>
      <c r="C6" s="219"/>
      <c r="D6" s="219"/>
    </row>
    <row r="7" spans="1:4" s="4" customFormat="1" x14ac:dyDescent="0.2">
      <c r="A7" s="201"/>
      <c r="B7" s="201"/>
      <c r="C7" s="201"/>
      <c r="D7" s="201"/>
    </row>
    <row r="8" spans="1:4" x14ac:dyDescent="0.2">
      <c r="A8" s="58"/>
      <c r="B8" s="58"/>
      <c r="D8" s="4" t="s">
        <v>271</v>
      </c>
    </row>
    <row r="9" spans="1:4" ht="30" customHeight="1" x14ac:dyDescent="0.2">
      <c r="A9" s="60" t="s">
        <v>330</v>
      </c>
      <c r="B9" s="61" t="s">
        <v>279</v>
      </c>
      <c r="C9" s="61" t="s">
        <v>280</v>
      </c>
      <c r="D9" s="61" t="s">
        <v>691</v>
      </c>
    </row>
    <row r="10" spans="1:4" x14ac:dyDescent="0.2">
      <c r="A10" s="60">
        <v>1</v>
      </c>
      <c r="B10" s="62">
        <v>2</v>
      </c>
      <c r="C10" s="62">
        <v>3</v>
      </c>
      <c r="D10" s="62">
        <v>4</v>
      </c>
    </row>
    <row r="11" spans="1:4" ht="20.25" customHeight="1" x14ac:dyDescent="0.2">
      <c r="A11" s="227" t="s">
        <v>331</v>
      </c>
      <c r="B11" s="228">
        <f>SUM(B12:B15)</f>
        <v>129371.6</v>
      </c>
      <c r="C11" s="228">
        <f>SUM(C12:C15)</f>
        <v>87735.2</v>
      </c>
      <c r="D11" s="228">
        <f>SUM(D12:D15)</f>
        <v>51822.400000000001</v>
      </c>
    </row>
    <row r="12" spans="1:4" ht="31.5" x14ac:dyDescent="0.2">
      <c r="A12" s="229" t="s">
        <v>332</v>
      </c>
      <c r="B12" s="150">
        <v>103824.1</v>
      </c>
      <c r="C12" s="150">
        <v>87735.2</v>
      </c>
      <c r="D12" s="150">
        <v>51822.400000000001</v>
      </c>
    </row>
    <row r="13" spans="1:4" ht="31.5" x14ac:dyDescent="0.2">
      <c r="A13" s="229" t="s">
        <v>333</v>
      </c>
      <c r="B13" s="150">
        <v>25547.5</v>
      </c>
      <c r="C13" s="150">
        <v>0</v>
      </c>
      <c r="D13" s="150">
        <v>0</v>
      </c>
    </row>
    <row r="14" spans="1:4" ht="31.5" hidden="1" x14ac:dyDescent="0.2">
      <c r="A14" s="230" t="s">
        <v>692</v>
      </c>
      <c r="B14" s="150">
        <v>0</v>
      </c>
      <c r="C14" s="150">
        <v>0</v>
      </c>
      <c r="D14" s="150">
        <v>0</v>
      </c>
    </row>
    <row r="15" spans="1:4" s="63" customFormat="1" ht="31.5" hidden="1" x14ac:dyDescent="0.2">
      <c r="A15" s="231" t="s">
        <v>334</v>
      </c>
      <c r="B15" s="1">
        <v>0</v>
      </c>
      <c r="C15" s="1">
        <v>0</v>
      </c>
      <c r="D15" s="1">
        <v>0</v>
      </c>
    </row>
    <row r="16" spans="1:4" ht="23.25" customHeight="1" x14ac:dyDescent="0.2">
      <c r="A16" s="227" t="s">
        <v>335</v>
      </c>
      <c r="B16" s="232">
        <f>SUM(B17:B18)</f>
        <v>7334.2</v>
      </c>
      <c r="C16" s="232">
        <f>SUM(C17:C18)</f>
        <v>7232.3</v>
      </c>
      <c r="D16" s="232">
        <f>SUM(D17:D18)</f>
        <v>7232.3</v>
      </c>
    </row>
    <row r="17" spans="1:4" ht="31.5" x14ac:dyDescent="0.2">
      <c r="A17" s="233" t="s">
        <v>254</v>
      </c>
      <c r="B17" s="234">
        <v>311.5</v>
      </c>
      <c r="C17" s="234">
        <v>11.7</v>
      </c>
      <c r="D17" s="234">
        <v>11.7</v>
      </c>
    </row>
    <row r="18" spans="1:4" ht="21.75" customHeight="1" x14ac:dyDescent="0.2">
      <c r="A18" s="233" t="s">
        <v>256</v>
      </c>
      <c r="B18" s="234">
        <v>7022.7</v>
      </c>
      <c r="C18" s="234">
        <v>7220.6</v>
      </c>
      <c r="D18" s="234">
        <v>7220.6</v>
      </c>
    </row>
    <row r="19" spans="1:4" ht="22.5" customHeight="1" x14ac:dyDescent="0.2">
      <c r="A19" s="227" t="s">
        <v>336</v>
      </c>
      <c r="B19" s="235">
        <f>SUM(B20:B34)</f>
        <v>1637212.4</v>
      </c>
      <c r="C19" s="235">
        <f>SUM(C20:C34)</f>
        <v>1730405.2999999998</v>
      </c>
      <c r="D19" s="235">
        <f>SUM(D20:D34)</f>
        <v>1746484.2</v>
      </c>
    </row>
    <row r="20" spans="1:4" ht="31.5" x14ac:dyDescent="0.2">
      <c r="A20" s="233" t="s">
        <v>693</v>
      </c>
      <c r="B20" s="234">
        <v>1559912.5</v>
      </c>
      <c r="C20" s="234">
        <v>1554135.4</v>
      </c>
      <c r="D20" s="234">
        <v>1548439.4</v>
      </c>
    </row>
    <row r="21" spans="1:4" ht="21.75" customHeight="1" x14ac:dyDescent="0.2">
      <c r="A21" s="233" t="s">
        <v>250</v>
      </c>
      <c r="B21" s="234">
        <v>8896.1</v>
      </c>
      <c r="C21" s="234">
        <v>9136.2000000000007</v>
      </c>
      <c r="D21" s="234">
        <v>9136.2000000000007</v>
      </c>
    </row>
    <row r="22" spans="1:4" ht="31.5" x14ac:dyDescent="0.2">
      <c r="A22" s="229" t="s">
        <v>259</v>
      </c>
      <c r="B22" s="234">
        <v>535.6</v>
      </c>
      <c r="C22" s="234">
        <v>649.20000000000005</v>
      </c>
      <c r="D22" s="234">
        <v>881.5</v>
      </c>
    </row>
    <row r="23" spans="1:4" ht="47.25" x14ac:dyDescent="0.2">
      <c r="A23" s="236" t="s">
        <v>337</v>
      </c>
      <c r="B23" s="234">
        <v>25669.9</v>
      </c>
      <c r="C23" s="234">
        <v>124071.2</v>
      </c>
      <c r="D23" s="237">
        <v>145462.79999999999</v>
      </c>
    </row>
    <row r="24" spans="1:4" ht="37.5" customHeight="1" x14ac:dyDescent="0.2">
      <c r="A24" s="233" t="s">
        <v>246</v>
      </c>
      <c r="B24" s="234">
        <v>293.89999999999998</v>
      </c>
      <c r="C24" s="234">
        <v>452.8</v>
      </c>
      <c r="D24" s="234">
        <v>603.79999999999995</v>
      </c>
    </row>
    <row r="25" spans="1:4" ht="20.25" customHeight="1" x14ac:dyDescent="0.2">
      <c r="A25" s="236" t="s">
        <v>266</v>
      </c>
      <c r="B25" s="234">
        <v>28005.7</v>
      </c>
      <c r="C25" s="234">
        <v>28005.7</v>
      </c>
      <c r="D25" s="234">
        <v>28005.7</v>
      </c>
    </row>
    <row r="26" spans="1:4" ht="47.25" x14ac:dyDescent="0.2">
      <c r="A26" s="233" t="s">
        <v>267</v>
      </c>
      <c r="B26" s="234">
        <v>6512.1</v>
      </c>
      <c r="C26" s="234">
        <v>6512.1</v>
      </c>
      <c r="D26" s="234">
        <v>6512.1</v>
      </c>
    </row>
    <row r="27" spans="1:4" ht="31.5" x14ac:dyDescent="0.2">
      <c r="A27" s="233" t="s">
        <v>251</v>
      </c>
      <c r="B27" s="150">
        <v>0.9</v>
      </c>
      <c r="C27" s="150">
        <v>0.9</v>
      </c>
      <c r="D27" s="150">
        <v>0.9</v>
      </c>
    </row>
    <row r="28" spans="1:4" ht="31.5" x14ac:dyDescent="0.2">
      <c r="A28" s="233" t="s">
        <v>338</v>
      </c>
      <c r="B28" s="234">
        <v>1309.4000000000001</v>
      </c>
      <c r="C28" s="234">
        <v>1343</v>
      </c>
      <c r="D28" s="234">
        <v>1343</v>
      </c>
    </row>
    <row r="29" spans="1:4" ht="23.25" customHeight="1" x14ac:dyDescent="0.2">
      <c r="A29" s="233" t="s">
        <v>248</v>
      </c>
      <c r="B29" s="234">
        <v>144</v>
      </c>
      <c r="C29" s="234">
        <v>144</v>
      </c>
      <c r="D29" s="234">
        <v>144</v>
      </c>
    </row>
    <row r="30" spans="1:4" ht="19.5" customHeight="1" x14ac:dyDescent="0.2">
      <c r="A30" s="233" t="s">
        <v>249</v>
      </c>
      <c r="B30" s="234">
        <v>469.6</v>
      </c>
      <c r="C30" s="234">
        <v>482.5</v>
      </c>
      <c r="D30" s="234">
        <v>482.5</v>
      </c>
    </row>
    <row r="31" spans="1:4" ht="31.5" x14ac:dyDescent="0.2">
      <c r="A31" s="233" t="s">
        <v>269</v>
      </c>
      <c r="B31" s="234">
        <v>162.80000000000001</v>
      </c>
      <c r="C31" s="234">
        <v>167.3</v>
      </c>
      <c r="D31" s="234">
        <v>167.3</v>
      </c>
    </row>
    <row r="32" spans="1:4" ht="22.5" customHeight="1" x14ac:dyDescent="0.2">
      <c r="A32" s="233" t="s">
        <v>258</v>
      </c>
      <c r="B32" s="234">
        <v>5117.3</v>
      </c>
      <c r="C32" s="234">
        <v>5117.3</v>
      </c>
      <c r="D32" s="234">
        <v>5117.3</v>
      </c>
    </row>
    <row r="33" spans="1:10" ht="31.5" x14ac:dyDescent="0.2">
      <c r="A33" s="233" t="s">
        <v>257</v>
      </c>
      <c r="B33" s="234">
        <v>154.69999999999999</v>
      </c>
      <c r="C33" s="234">
        <v>159</v>
      </c>
      <c r="D33" s="234">
        <v>159</v>
      </c>
    </row>
    <row r="34" spans="1:10" ht="31.5" x14ac:dyDescent="0.2">
      <c r="A34" s="236" t="s">
        <v>247</v>
      </c>
      <c r="B34" s="234">
        <v>27.9</v>
      </c>
      <c r="C34" s="234">
        <v>28.7</v>
      </c>
      <c r="D34" s="234">
        <v>28.7</v>
      </c>
    </row>
    <row r="35" spans="1:10" s="64" customFormat="1" ht="22.5" customHeight="1" x14ac:dyDescent="0.2">
      <c r="A35" s="227" t="s">
        <v>339</v>
      </c>
      <c r="B35" s="228">
        <f>SUM(B36:B65)</f>
        <v>685060.92540000007</v>
      </c>
      <c r="C35" s="228">
        <f>SUM(C36:C65)</f>
        <v>567332.72074999998</v>
      </c>
      <c r="D35" s="228">
        <f>SUM(D36:D65)</f>
        <v>469431</v>
      </c>
    </row>
    <row r="36" spans="1:10" s="64" customFormat="1" ht="31.5" x14ac:dyDescent="0.2">
      <c r="A36" s="238" t="s">
        <v>263</v>
      </c>
      <c r="B36" s="150">
        <v>102198.5</v>
      </c>
      <c r="C36" s="150">
        <v>102190.9</v>
      </c>
      <c r="D36" s="150">
        <v>102189.1</v>
      </c>
    </row>
    <row r="37" spans="1:10" s="64" customFormat="1" ht="31.5" x14ac:dyDescent="0.2">
      <c r="A37" s="233" t="s">
        <v>264</v>
      </c>
      <c r="B37" s="234">
        <v>99826.9</v>
      </c>
      <c r="C37" s="234">
        <v>98040.1</v>
      </c>
      <c r="D37" s="234">
        <v>98078.5</v>
      </c>
    </row>
    <row r="38" spans="1:10" s="64" customFormat="1" ht="78" customHeight="1" x14ac:dyDescent="0.2">
      <c r="A38" s="233" t="s">
        <v>694</v>
      </c>
      <c r="B38" s="234">
        <v>7162.1</v>
      </c>
      <c r="C38" s="234">
        <v>7297.5</v>
      </c>
      <c r="D38" s="234">
        <v>7297.5</v>
      </c>
    </row>
    <row r="39" spans="1:10" s="64" customFormat="1" ht="65.25" customHeight="1" x14ac:dyDescent="0.2">
      <c r="A39" s="238" t="s">
        <v>639</v>
      </c>
      <c r="B39" s="239">
        <v>978.9</v>
      </c>
      <c r="C39" s="234">
        <v>978.9</v>
      </c>
      <c r="D39" s="234">
        <v>978.9</v>
      </c>
    </row>
    <row r="40" spans="1:10" s="64" customFormat="1" ht="27.75" hidden="1" customHeight="1" x14ac:dyDescent="0.2">
      <c r="A40" s="233" t="s">
        <v>695</v>
      </c>
      <c r="B40" s="150"/>
      <c r="C40" s="150"/>
      <c r="D40" s="240"/>
    </row>
    <row r="41" spans="1:10" s="64" customFormat="1" ht="22.5" customHeight="1" x14ac:dyDescent="0.2">
      <c r="A41" s="233" t="s">
        <v>763</v>
      </c>
      <c r="B41" s="150"/>
      <c r="C41" s="150">
        <v>4367.3</v>
      </c>
      <c r="D41" s="150"/>
      <c r="F41" s="241"/>
      <c r="G41" s="241"/>
      <c r="H41" s="241"/>
      <c r="I41" s="241"/>
      <c r="J41" s="241"/>
    </row>
    <row r="42" spans="1:10" s="64" customFormat="1" ht="19.5" customHeight="1" x14ac:dyDescent="0.2">
      <c r="A42" s="233" t="s">
        <v>261</v>
      </c>
      <c r="B42" s="150">
        <v>700</v>
      </c>
      <c r="C42" s="150"/>
      <c r="D42" s="150"/>
    </row>
    <row r="43" spans="1:10" s="64" customFormat="1" ht="31.5" x14ac:dyDescent="0.2">
      <c r="A43" s="236" t="s">
        <v>340</v>
      </c>
      <c r="B43" s="234">
        <v>1574.7</v>
      </c>
      <c r="C43" s="234">
        <v>2040.8</v>
      </c>
      <c r="D43" s="234">
        <v>2065.1999999999998</v>
      </c>
    </row>
    <row r="44" spans="1:10" s="64" customFormat="1" ht="31.5" x14ac:dyDescent="0.2">
      <c r="A44" s="233" t="s">
        <v>341</v>
      </c>
      <c r="B44" s="234">
        <v>30000</v>
      </c>
      <c r="C44" s="234">
        <v>30000</v>
      </c>
      <c r="D44" s="234">
        <v>30000</v>
      </c>
    </row>
    <row r="45" spans="1:10" s="64" customFormat="1" ht="31.5" hidden="1" x14ac:dyDescent="0.2">
      <c r="A45" s="233" t="s">
        <v>696</v>
      </c>
      <c r="B45" s="150"/>
      <c r="C45" s="150"/>
      <c r="D45" s="150"/>
    </row>
    <row r="46" spans="1:10" s="64" customFormat="1" hidden="1" x14ac:dyDescent="0.2">
      <c r="A46" s="242" t="s">
        <v>697</v>
      </c>
      <c r="B46" s="150"/>
      <c r="C46" s="150"/>
      <c r="D46" s="150"/>
    </row>
    <row r="47" spans="1:10" s="64" customFormat="1" x14ac:dyDescent="0.2">
      <c r="A47" s="242" t="s">
        <v>415</v>
      </c>
      <c r="B47" s="150">
        <f>2514.5+11710.9</f>
        <v>14225.4</v>
      </c>
      <c r="C47" s="150"/>
      <c r="D47" s="150"/>
    </row>
    <row r="48" spans="1:10" s="64" customFormat="1" x14ac:dyDescent="0.2">
      <c r="A48" s="233" t="s">
        <v>342</v>
      </c>
      <c r="B48" s="234">
        <v>352.8</v>
      </c>
      <c r="C48" s="234">
        <v>352.8</v>
      </c>
      <c r="D48" s="234">
        <v>352.8</v>
      </c>
    </row>
    <row r="49" spans="1:4" s="64" customFormat="1" hidden="1" x14ac:dyDescent="0.2">
      <c r="A49" s="233" t="s">
        <v>698</v>
      </c>
      <c r="B49" s="150"/>
      <c r="C49" s="150"/>
      <c r="D49" s="150"/>
    </row>
    <row r="50" spans="1:4" s="64" customFormat="1" ht="31.5" hidden="1" x14ac:dyDescent="0.2">
      <c r="A50" s="233" t="s">
        <v>343</v>
      </c>
      <c r="B50" s="234"/>
      <c r="C50" s="234"/>
      <c r="D50" s="234"/>
    </row>
    <row r="51" spans="1:4" ht="33.75" customHeight="1" x14ac:dyDescent="0.2">
      <c r="A51" s="243" t="s">
        <v>344</v>
      </c>
      <c r="B51" s="1">
        <v>109502.5</v>
      </c>
      <c r="C51" s="150"/>
      <c r="D51" s="150"/>
    </row>
    <row r="52" spans="1:4" ht="64.5" customHeight="1" x14ac:dyDescent="0.2">
      <c r="A52" s="233" t="s">
        <v>481</v>
      </c>
      <c r="B52" s="150">
        <v>6376.4373999999998</v>
      </c>
      <c r="C52" s="150">
        <v>5508.80375</v>
      </c>
      <c r="D52" s="150"/>
    </row>
    <row r="53" spans="1:4" ht="31.5" x14ac:dyDescent="0.2">
      <c r="A53" s="244" t="s">
        <v>345</v>
      </c>
      <c r="B53" s="234">
        <v>10105.200000000001</v>
      </c>
      <c r="C53" s="234">
        <v>11501.9</v>
      </c>
      <c r="D53" s="234">
        <v>11489.1</v>
      </c>
    </row>
    <row r="54" spans="1:4" ht="22.5" customHeight="1" x14ac:dyDescent="0.2">
      <c r="A54" s="233" t="s">
        <v>346</v>
      </c>
      <c r="B54" s="234">
        <v>30116.6</v>
      </c>
      <c r="C54" s="234">
        <v>28912</v>
      </c>
      <c r="D54" s="234">
        <v>29232.3</v>
      </c>
    </row>
    <row r="55" spans="1:4" ht="25.5" hidden="1" customHeight="1" x14ac:dyDescent="0.2">
      <c r="A55" s="245" t="s">
        <v>699</v>
      </c>
      <c r="B55" s="234"/>
      <c r="C55" s="234"/>
      <c r="D55" s="234"/>
    </row>
    <row r="56" spans="1:4" ht="31.5" x14ac:dyDescent="0.2">
      <c r="A56" s="233" t="s">
        <v>347</v>
      </c>
      <c r="B56" s="234">
        <v>141602.6</v>
      </c>
      <c r="C56" s="234">
        <v>191602.6</v>
      </c>
      <c r="D56" s="234">
        <v>66530.8</v>
      </c>
    </row>
    <row r="57" spans="1:4" ht="63" x14ac:dyDescent="0.2">
      <c r="A57" s="233" t="s">
        <v>260</v>
      </c>
      <c r="B57" s="246">
        <v>24455.602999999999</v>
      </c>
      <c r="C57" s="150">
        <v>24455.602999999999</v>
      </c>
      <c r="D57" s="246"/>
    </row>
    <row r="58" spans="1:4" ht="20.25" customHeight="1" x14ac:dyDescent="0.2">
      <c r="A58" s="247" t="s">
        <v>349</v>
      </c>
      <c r="B58" s="246">
        <v>6992.9269999999997</v>
      </c>
      <c r="C58" s="150">
        <v>3949.491</v>
      </c>
      <c r="D58" s="246"/>
    </row>
    <row r="59" spans="1:4" ht="31.5" x14ac:dyDescent="0.2">
      <c r="A59" s="247" t="s">
        <v>348</v>
      </c>
      <c r="B59" s="248">
        <v>6776.4579999999996</v>
      </c>
      <c r="C59" s="248">
        <v>6134.0230000000001</v>
      </c>
      <c r="D59" s="246"/>
    </row>
    <row r="60" spans="1:4" ht="31.5" x14ac:dyDescent="0.2">
      <c r="A60" s="233" t="s">
        <v>491</v>
      </c>
      <c r="B60" s="150">
        <v>50000</v>
      </c>
      <c r="C60" s="150">
        <v>50000</v>
      </c>
      <c r="D60" s="1"/>
    </row>
    <row r="61" spans="1:4" ht="31.5" x14ac:dyDescent="0.2">
      <c r="A61" s="233" t="s">
        <v>416</v>
      </c>
      <c r="B61" s="150">
        <v>36621.300000000003</v>
      </c>
      <c r="C61" s="150"/>
      <c r="D61" s="1">
        <v>121216.8</v>
      </c>
    </row>
    <row r="62" spans="1:4" s="64" customFormat="1" x14ac:dyDescent="0.2">
      <c r="A62" s="233" t="s">
        <v>534</v>
      </c>
      <c r="B62" s="150">
        <v>5492</v>
      </c>
      <c r="C62" s="150"/>
      <c r="D62" s="150"/>
    </row>
    <row r="63" spans="1:4" s="64" customFormat="1" hidden="1" x14ac:dyDescent="0.2">
      <c r="A63" s="249" t="s">
        <v>700</v>
      </c>
      <c r="B63" s="173"/>
      <c r="C63" s="173"/>
      <c r="D63" s="173"/>
    </row>
    <row r="64" spans="1:4" s="64" customFormat="1" ht="31.5" hidden="1" x14ac:dyDescent="0.2">
      <c r="A64" s="233" t="s">
        <v>518</v>
      </c>
      <c r="B64" s="173"/>
      <c r="C64" s="173"/>
      <c r="D64" s="173"/>
    </row>
    <row r="65" spans="1:4" s="64" customFormat="1" hidden="1" x14ac:dyDescent="0.2">
      <c r="A65" s="250" t="s">
        <v>701</v>
      </c>
      <c r="B65" s="251"/>
      <c r="C65" s="173"/>
      <c r="D65" s="251"/>
    </row>
    <row r="66" spans="1:4" s="64" customFormat="1" ht="26.25" customHeight="1" x14ac:dyDescent="0.2">
      <c r="A66" s="252" t="s">
        <v>350</v>
      </c>
      <c r="B66" s="235">
        <f>B11+B16+B19+B35</f>
        <v>2458979.1254000003</v>
      </c>
      <c r="C66" s="235">
        <f>C11+C16+C19+C35</f>
        <v>2392705.5207499997</v>
      </c>
      <c r="D66" s="235">
        <f>D11+D16+D19+D35</f>
        <v>2274969.9</v>
      </c>
    </row>
    <row r="68" spans="1:4" s="64" customFormat="1" x14ac:dyDescent="0.2">
      <c r="A68" s="59"/>
      <c r="B68" s="65"/>
      <c r="C68" s="66"/>
    </row>
    <row r="69" spans="1:4" s="64" customFormat="1" x14ac:dyDescent="0.2">
      <c r="A69" s="59"/>
      <c r="B69" s="66"/>
      <c r="C69" s="59"/>
    </row>
    <row r="70" spans="1:4" s="64" customFormat="1" x14ac:dyDescent="0.2">
      <c r="A70" s="59"/>
      <c r="B70" s="66"/>
      <c r="C70" s="66"/>
    </row>
    <row r="71" spans="1:4" s="64" customFormat="1" x14ac:dyDescent="0.2">
      <c r="A71" s="59"/>
      <c r="B71" s="66"/>
      <c r="C71" s="66"/>
      <c r="D71" s="66"/>
    </row>
    <row r="72" spans="1:4" s="64" customFormat="1" x14ac:dyDescent="0.2">
      <c r="A72" s="59"/>
      <c r="B72" s="66"/>
      <c r="C72" s="66"/>
      <c r="D72" s="66"/>
    </row>
  </sheetData>
  <mergeCells count="1">
    <mergeCell ref="A6:D6"/>
  </mergeCells>
  <pageMargins left="0.39370078740157483" right="0.39370078740157483" top="0.98425196850393704" bottom="0.39370078740157483" header="0.51181102362204722" footer="0.31496062992125984"/>
  <pageSetup paperSize="9" scale="80" fitToHeight="5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E25"/>
  <sheetViews>
    <sheetView workbookViewId="0">
      <selection activeCell="B26" sqref="B26"/>
    </sheetView>
  </sheetViews>
  <sheetFormatPr defaultRowHeight="12.75" x14ac:dyDescent="0.2"/>
  <cols>
    <col min="2" max="2" width="69.85546875" customWidth="1"/>
    <col min="3" max="4" width="15.28515625" customWidth="1"/>
    <col min="5" max="5" width="14.57031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67"/>
      <c r="B1" s="68"/>
      <c r="C1" s="26" t="s">
        <v>718</v>
      </c>
      <c r="D1" s="8"/>
      <c r="E1" s="69"/>
    </row>
    <row r="2" spans="1:5" ht="15.75" x14ac:dyDescent="0.2">
      <c r="A2" s="70"/>
      <c r="B2" s="70"/>
      <c r="C2" s="27" t="s">
        <v>288</v>
      </c>
      <c r="D2" s="71"/>
      <c r="E2" s="72"/>
    </row>
    <row r="3" spans="1:5" ht="15.75" x14ac:dyDescent="0.2">
      <c r="A3" s="70"/>
      <c r="B3" s="70"/>
      <c r="C3" s="28" t="s">
        <v>328</v>
      </c>
      <c r="D3" s="73"/>
      <c r="E3" s="72"/>
    </row>
    <row r="4" spans="1:5" ht="15.75" x14ac:dyDescent="0.2">
      <c r="A4" s="70"/>
      <c r="B4" s="70"/>
      <c r="C4" s="6" t="s">
        <v>351</v>
      </c>
      <c r="D4" s="73"/>
      <c r="E4" s="72"/>
    </row>
    <row r="5" spans="1:5" ht="15.75" x14ac:dyDescent="0.2">
      <c r="A5" s="70"/>
      <c r="B5" s="70"/>
      <c r="C5" s="73"/>
      <c r="D5" s="73"/>
      <c r="E5" s="72"/>
    </row>
    <row r="6" spans="1:5" ht="15.75" x14ac:dyDescent="0.2">
      <c r="A6" s="220" t="s">
        <v>736</v>
      </c>
      <c r="B6" s="220"/>
      <c r="C6" s="220"/>
      <c r="D6" s="220"/>
      <c r="E6" s="220"/>
    </row>
    <row r="7" spans="1:5" ht="15.75" x14ac:dyDescent="0.2">
      <c r="A7" s="74"/>
      <c r="B7" s="74"/>
      <c r="C7" s="74"/>
      <c r="D7" s="74"/>
      <c r="E7" s="74"/>
    </row>
    <row r="8" spans="1:5" ht="15.75" x14ac:dyDescent="0.2">
      <c r="A8" s="75" t="s">
        <v>703</v>
      </c>
      <c r="B8" s="70"/>
      <c r="C8" s="70"/>
      <c r="D8" s="70"/>
      <c r="E8" s="76" t="s">
        <v>271</v>
      </c>
    </row>
    <row r="9" spans="1:5" ht="15.75" x14ac:dyDescent="0.2">
      <c r="A9" s="77" t="s">
        <v>704</v>
      </c>
      <c r="B9" s="77" t="s">
        <v>705</v>
      </c>
      <c r="C9" s="78" t="s">
        <v>279</v>
      </c>
      <c r="D9" s="78" t="s">
        <v>280</v>
      </c>
      <c r="E9" s="78" t="s">
        <v>691</v>
      </c>
    </row>
    <row r="10" spans="1:5" ht="15.75" x14ac:dyDescent="0.2">
      <c r="A10" s="77">
        <v>1</v>
      </c>
      <c r="B10" s="77">
        <v>2</v>
      </c>
      <c r="C10" s="77">
        <v>3</v>
      </c>
      <c r="D10" s="78">
        <v>4</v>
      </c>
      <c r="E10" s="78">
        <v>5</v>
      </c>
    </row>
    <row r="11" spans="1:5" ht="31.5" x14ac:dyDescent="0.25">
      <c r="A11" s="79" t="s">
        <v>706</v>
      </c>
      <c r="B11" s="80" t="s">
        <v>707</v>
      </c>
      <c r="C11" s="79"/>
      <c r="D11" s="81"/>
      <c r="E11" s="81"/>
    </row>
    <row r="12" spans="1:5" ht="15.75" x14ac:dyDescent="0.25">
      <c r="A12" s="82"/>
      <c r="B12" s="83" t="s">
        <v>708</v>
      </c>
      <c r="C12" s="84">
        <v>0</v>
      </c>
      <c r="D12" s="84">
        <v>0</v>
      </c>
      <c r="E12" s="84">
        <v>0</v>
      </c>
    </row>
    <row r="13" spans="1:5" ht="15.75" x14ac:dyDescent="0.25">
      <c r="A13" s="82"/>
      <c r="B13" s="83" t="s">
        <v>709</v>
      </c>
      <c r="C13" s="84">
        <v>0</v>
      </c>
      <c r="D13" s="84">
        <v>0</v>
      </c>
      <c r="E13" s="84">
        <v>0</v>
      </c>
    </row>
    <row r="14" spans="1:5" ht="15.75" x14ac:dyDescent="0.25">
      <c r="A14" s="82"/>
      <c r="B14" s="83" t="s">
        <v>710</v>
      </c>
      <c r="C14" s="84">
        <v>0</v>
      </c>
      <c r="D14" s="84">
        <v>0</v>
      </c>
      <c r="E14" s="84">
        <v>0</v>
      </c>
    </row>
    <row r="15" spans="1:5" ht="15.75" x14ac:dyDescent="0.25">
      <c r="A15" s="82"/>
      <c r="B15" s="85" t="s">
        <v>711</v>
      </c>
      <c r="C15" s="84">
        <v>0</v>
      </c>
      <c r="D15" s="84"/>
      <c r="E15" s="84"/>
    </row>
    <row r="16" spans="1:5" ht="15.75" x14ac:dyDescent="0.25">
      <c r="A16" s="82"/>
      <c r="B16" s="85" t="s">
        <v>712</v>
      </c>
      <c r="C16" s="82"/>
      <c r="D16" s="86">
        <v>0</v>
      </c>
      <c r="E16" s="86">
        <v>0</v>
      </c>
    </row>
    <row r="17" spans="1:5" ht="15.75" x14ac:dyDescent="0.25">
      <c r="A17" s="82"/>
      <c r="B17" s="85" t="s">
        <v>737</v>
      </c>
      <c r="C17" s="82"/>
      <c r="D17" s="86">
        <v>0</v>
      </c>
      <c r="E17" s="86">
        <v>0</v>
      </c>
    </row>
    <row r="18" spans="1:5" ht="15.75" x14ac:dyDescent="0.25">
      <c r="A18" s="82"/>
      <c r="B18" s="87"/>
      <c r="C18" s="82"/>
      <c r="D18" s="81"/>
      <c r="E18" s="81"/>
    </row>
    <row r="19" spans="1:5" ht="47.25" x14ac:dyDescent="0.25">
      <c r="A19" s="79" t="s">
        <v>713</v>
      </c>
      <c r="B19" s="80" t="s">
        <v>714</v>
      </c>
      <c r="C19" s="82"/>
      <c r="D19" s="81"/>
      <c r="E19" s="81"/>
    </row>
    <row r="20" spans="1:5" ht="15.75" x14ac:dyDescent="0.25">
      <c r="A20" s="82"/>
      <c r="B20" s="83" t="s">
        <v>708</v>
      </c>
      <c r="C20" s="84">
        <v>0</v>
      </c>
      <c r="D20" s="84">
        <v>0</v>
      </c>
      <c r="E20" s="84">
        <v>0</v>
      </c>
    </row>
    <row r="21" spans="1:5" ht="15.75" x14ac:dyDescent="0.25">
      <c r="A21" s="82"/>
      <c r="B21" s="83" t="s">
        <v>709</v>
      </c>
      <c r="C21" s="84">
        <v>0</v>
      </c>
      <c r="D21" s="84">
        <v>0</v>
      </c>
      <c r="E21" s="84">
        <v>0</v>
      </c>
    </row>
    <row r="22" spans="1:5" ht="15.75" x14ac:dyDescent="0.25">
      <c r="A22" s="82"/>
      <c r="B22" s="83" t="s">
        <v>710</v>
      </c>
      <c r="C22" s="84">
        <v>0</v>
      </c>
      <c r="D22" s="84">
        <v>0</v>
      </c>
      <c r="E22" s="84">
        <v>0</v>
      </c>
    </row>
    <row r="23" spans="1:5" ht="15.75" x14ac:dyDescent="0.25">
      <c r="A23" s="82"/>
      <c r="B23" s="85" t="s">
        <v>711</v>
      </c>
      <c r="C23" s="84">
        <v>0</v>
      </c>
      <c r="D23" s="84"/>
      <c r="E23" s="84"/>
    </row>
    <row r="24" spans="1:5" ht="15.75" x14ac:dyDescent="0.25">
      <c r="A24" s="81"/>
      <c r="B24" s="85" t="s">
        <v>712</v>
      </c>
      <c r="C24" s="82"/>
      <c r="D24" s="86">
        <v>0</v>
      </c>
      <c r="E24" s="86">
        <v>0</v>
      </c>
    </row>
    <row r="25" spans="1:5" ht="15.75" x14ac:dyDescent="0.25">
      <c r="A25" s="82"/>
      <c r="B25" s="85" t="s">
        <v>737</v>
      </c>
      <c r="C25" s="82"/>
      <c r="D25" s="86">
        <v>0</v>
      </c>
      <c r="E25" s="86">
        <v>0</v>
      </c>
    </row>
  </sheetData>
  <mergeCells count="1">
    <mergeCell ref="A6:E6"/>
  </mergeCells>
  <pageMargins left="0.39370078740157483" right="0.39370078740157483" top="0.98425196850393704" bottom="0.39370078740157483" header="0.51181102362204722" footer="0.5118110236220472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E18"/>
  <sheetViews>
    <sheetView workbookViewId="0">
      <selection activeCell="K13" sqref="K13"/>
    </sheetView>
  </sheetViews>
  <sheetFormatPr defaultRowHeight="12.75" x14ac:dyDescent="0.2"/>
  <cols>
    <col min="2" max="2" width="71.42578125" customWidth="1"/>
    <col min="3" max="4" width="15.85546875" customWidth="1"/>
    <col min="5" max="5" width="15.570312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5">
      <c r="A1" s="88"/>
      <c r="C1" s="26" t="s">
        <v>702</v>
      </c>
      <c r="E1" s="69"/>
    </row>
    <row r="2" spans="1:5" ht="15.75" x14ac:dyDescent="0.2">
      <c r="C2" s="27" t="s">
        <v>288</v>
      </c>
      <c r="E2" s="89"/>
    </row>
    <row r="3" spans="1:5" ht="15.75" x14ac:dyDescent="0.2">
      <c r="C3" s="28" t="s">
        <v>328</v>
      </c>
      <c r="E3" s="89"/>
    </row>
    <row r="4" spans="1:5" ht="15.75" x14ac:dyDescent="0.2">
      <c r="C4" s="6" t="s">
        <v>351</v>
      </c>
      <c r="E4" s="90"/>
    </row>
    <row r="5" spans="1:5" ht="15" x14ac:dyDescent="0.2">
      <c r="C5" s="90"/>
      <c r="D5" s="90"/>
      <c r="E5" s="90"/>
    </row>
    <row r="6" spans="1:5" ht="15.75" x14ac:dyDescent="0.2">
      <c r="A6" s="221" t="s">
        <v>735</v>
      </c>
      <c r="B6" s="221"/>
      <c r="C6" s="221"/>
      <c r="D6" s="221"/>
      <c r="E6" s="221"/>
    </row>
    <row r="7" spans="1:5" ht="15.75" x14ac:dyDescent="0.2">
      <c r="A7" s="91"/>
      <c r="B7" s="91"/>
      <c r="C7" s="91"/>
      <c r="D7" s="91"/>
      <c r="E7" s="91"/>
    </row>
    <row r="8" spans="1:5" ht="15.75" x14ac:dyDescent="0.2">
      <c r="A8" s="92"/>
      <c r="B8" s="92"/>
      <c r="E8" s="76" t="s">
        <v>271</v>
      </c>
    </row>
    <row r="9" spans="1:5" ht="15.75" x14ac:dyDescent="0.2">
      <c r="A9" s="93" t="s">
        <v>704</v>
      </c>
      <c r="B9" s="93" t="s">
        <v>719</v>
      </c>
      <c r="C9" s="93" t="s">
        <v>279</v>
      </c>
      <c r="D9" s="93" t="s">
        <v>280</v>
      </c>
      <c r="E9" s="93" t="s">
        <v>691</v>
      </c>
    </row>
    <row r="10" spans="1:5" ht="15.75" x14ac:dyDescent="0.2">
      <c r="A10" s="94">
        <v>1</v>
      </c>
      <c r="B10" s="94">
        <v>2</v>
      </c>
      <c r="C10" s="94">
        <v>3</v>
      </c>
      <c r="D10" s="94">
        <v>4</v>
      </c>
      <c r="E10" s="93">
        <v>5</v>
      </c>
    </row>
    <row r="11" spans="1:5" ht="31.5" x14ac:dyDescent="0.25">
      <c r="A11" s="95" t="s">
        <v>706</v>
      </c>
      <c r="B11" s="96" t="s">
        <v>720</v>
      </c>
      <c r="C11" s="97"/>
      <c r="D11" s="97"/>
      <c r="E11" s="97"/>
    </row>
    <row r="12" spans="1:5" ht="31.5" x14ac:dyDescent="0.25">
      <c r="A12" s="98" t="s">
        <v>721</v>
      </c>
      <c r="B12" s="99" t="s">
        <v>722</v>
      </c>
      <c r="C12" s="84">
        <v>0</v>
      </c>
      <c r="D12" s="84">
        <v>0</v>
      </c>
      <c r="E12" s="84">
        <v>0</v>
      </c>
    </row>
    <row r="13" spans="1:5" ht="31.5" x14ac:dyDescent="0.25">
      <c r="A13" s="98" t="s">
        <v>723</v>
      </c>
      <c r="B13" s="99" t="s">
        <v>724</v>
      </c>
      <c r="C13" s="84">
        <v>0</v>
      </c>
      <c r="D13" s="84">
        <v>0</v>
      </c>
      <c r="E13" s="84">
        <v>0</v>
      </c>
    </row>
    <row r="14" spans="1:5" ht="47.25" x14ac:dyDescent="0.25">
      <c r="A14" s="98" t="s">
        <v>725</v>
      </c>
      <c r="B14" s="99" t="s">
        <v>726</v>
      </c>
      <c r="C14" s="84">
        <v>0</v>
      </c>
      <c r="D14" s="84">
        <v>0</v>
      </c>
      <c r="E14" s="84">
        <v>0</v>
      </c>
    </row>
    <row r="15" spans="1:5" ht="47.25" x14ac:dyDescent="0.25">
      <c r="A15" s="98" t="s">
        <v>727</v>
      </c>
      <c r="B15" s="99" t="s">
        <v>728</v>
      </c>
      <c r="C15" s="84">
        <v>0</v>
      </c>
      <c r="D15" s="84">
        <v>0</v>
      </c>
      <c r="E15" s="84">
        <v>0</v>
      </c>
    </row>
    <row r="16" spans="1:5" ht="47.25" x14ac:dyDescent="0.25">
      <c r="A16" s="98" t="s">
        <v>729</v>
      </c>
      <c r="B16" s="99" t="s">
        <v>730</v>
      </c>
      <c r="C16" s="84">
        <v>0</v>
      </c>
      <c r="D16" s="84">
        <v>0</v>
      </c>
      <c r="E16" s="84">
        <v>0</v>
      </c>
    </row>
    <row r="17" spans="1:5" ht="31.5" x14ac:dyDescent="0.25">
      <c r="A17" s="95" t="s">
        <v>731</v>
      </c>
      <c r="B17" s="96" t="s">
        <v>732</v>
      </c>
      <c r="C17" s="84">
        <v>0</v>
      </c>
      <c r="D17" s="84">
        <v>0</v>
      </c>
      <c r="E17" s="84">
        <v>0</v>
      </c>
    </row>
    <row r="18" spans="1:5" ht="21.75" customHeight="1" x14ac:dyDescent="0.25">
      <c r="A18" s="95" t="s">
        <v>733</v>
      </c>
      <c r="B18" s="96" t="s">
        <v>734</v>
      </c>
      <c r="C18" s="84">
        <v>0</v>
      </c>
      <c r="D18" s="84">
        <v>0</v>
      </c>
      <c r="E18" s="84">
        <v>0</v>
      </c>
    </row>
  </sheetData>
  <mergeCells count="1">
    <mergeCell ref="A6:E6"/>
  </mergeCells>
  <pageMargins left="0.39370078740157483" right="0.39370078740157483" top="0.98425196850393704" bottom="0.39370078740157483" header="0.51181102362204722" footer="0.5118110236220472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F18"/>
  <sheetViews>
    <sheetView tabSelected="1" workbookViewId="0">
      <selection activeCell="A14" sqref="A14"/>
    </sheetView>
  </sheetViews>
  <sheetFormatPr defaultRowHeight="12.75" x14ac:dyDescent="0.2"/>
  <cols>
    <col min="1" max="1" width="90" style="35" customWidth="1"/>
    <col min="2" max="256" width="9.140625" style="35"/>
    <col min="257" max="257" width="90" style="35" customWidth="1"/>
    <col min="258" max="512" width="9.140625" style="35"/>
    <col min="513" max="513" width="90" style="35" customWidth="1"/>
    <col min="514" max="768" width="9.140625" style="35"/>
    <col min="769" max="769" width="90" style="35" customWidth="1"/>
    <col min="770" max="1024" width="9.140625" style="35"/>
    <col min="1025" max="1025" width="90" style="35" customWidth="1"/>
    <col min="1026" max="1280" width="9.140625" style="35"/>
    <col min="1281" max="1281" width="90" style="35" customWidth="1"/>
    <col min="1282" max="1536" width="9.140625" style="35"/>
    <col min="1537" max="1537" width="90" style="35" customWidth="1"/>
    <col min="1538" max="1792" width="9.140625" style="35"/>
    <col min="1793" max="1793" width="90" style="35" customWidth="1"/>
    <col min="1794" max="2048" width="9.140625" style="35"/>
    <col min="2049" max="2049" width="90" style="35" customWidth="1"/>
    <col min="2050" max="2304" width="9.140625" style="35"/>
    <col min="2305" max="2305" width="90" style="35" customWidth="1"/>
    <col min="2306" max="2560" width="9.140625" style="35"/>
    <col min="2561" max="2561" width="90" style="35" customWidth="1"/>
    <col min="2562" max="2816" width="9.140625" style="35"/>
    <col min="2817" max="2817" width="90" style="35" customWidth="1"/>
    <col min="2818" max="3072" width="9.140625" style="35"/>
    <col min="3073" max="3073" width="90" style="35" customWidth="1"/>
    <col min="3074" max="3328" width="9.140625" style="35"/>
    <col min="3329" max="3329" width="90" style="35" customWidth="1"/>
    <col min="3330" max="3584" width="9.140625" style="35"/>
    <col min="3585" max="3585" width="90" style="35" customWidth="1"/>
    <col min="3586" max="3840" width="9.140625" style="35"/>
    <col min="3841" max="3841" width="90" style="35" customWidth="1"/>
    <col min="3842" max="4096" width="9.140625" style="35"/>
    <col min="4097" max="4097" width="90" style="35" customWidth="1"/>
    <col min="4098" max="4352" width="9.140625" style="35"/>
    <col min="4353" max="4353" width="90" style="35" customWidth="1"/>
    <col min="4354" max="4608" width="9.140625" style="35"/>
    <col min="4609" max="4609" width="90" style="35" customWidth="1"/>
    <col min="4610" max="4864" width="9.140625" style="35"/>
    <col min="4865" max="4865" width="90" style="35" customWidth="1"/>
    <col min="4866" max="5120" width="9.140625" style="35"/>
    <col min="5121" max="5121" width="90" style="35" customWidth="1"/>
    <col min="5122" max="5376" width="9.140625" style="35"/>
    <col min="5377" max="5377" width="90" style="35" customWidth="1"/>
    <col min="5378" max="5632" width="9.140625" style="35"/>
    <col min="5633" max="5633" width="90" style="35" customWidth="1"/>
    <col min="5634" max="5888" width="9.140625" style="35"/>
    <col min="5889" max="5889" width="90" style="35" customWidth="1"/>
    <col min="5890" max="6144" width="9.140625" style="35"/>
    <col min="6145" max="6145" width="90" style="35" customWidth="1"/>
    <col min="6146" max="6400" width="9.140625" style="35"/>
    <col min="6401" max="6401" width="90" style="35" customWidth="1"/>
    <col min="6402" max="6656" width="9.140625" style="35"/>
    <col min="6657" max="6657" width="90" style="35" customWidth="1"/>
    <col min="6658" max="6912" width="9.140625" style="35"/>
    <col min="6913" max="6913" width="90" style="35" customWidth="1"/>
    <col min="6914" max="7168" width="9.140625" style="35"/>
    <col min="7169" max="7169" width="90" style="35" customWidth="1"/>
    <col min="7170" max="7424" width="9.140625" style="35"/>
    <col min="7425" max="7425" width="90" style="35" customWidth="1"/>
    <col min="7426" max="7680" width="9.140625" style="35"/>
    <col min="7681" max="7681" width="90" style="35" customWidth="1"/>
    <col min="7682" max="7936" width="9.140625" style="35"/>
    <col min="7937" max="7937" width="90" style="35" customWidth="1"/>
    <col min="7938" max="8192" width="9.140625" style="35"/>
    <col min="8193" max="8193" width="90" style="35" customWidth="1"/>
    <col min="8194" max="8448" width="9.140625" style="35"/>
    <col min="8449" max="8449" width="90" style="35" customWidth="1"/>
    <col min="8450" max="8704" width="9.140625" style="35"/>
    <col min="8705" max="8705" width="90" style="35" customWidth="1"/>
    <col min="8706" max="8960" width="9.140625" style="35"/>
    <col min="8961" max="8961" width="90" style="35" customWidth="1"/>
    <col min="8962" max="9216" width="9.140625" style="35"/>
    <col min="9217" max="9217" width="90" style="35" customWidth="1"/>
    <col min="9218" max="9472" width="9.140625" style="35"/>
    <col min="9473" max="9473" width="90" style="35" customWidth="1"/>
    <col min="9474" max="9728" width="9.140625" style="35"/>
    <col min="9729" max="9729" width="90" style="35" customWidth="1"/>
    <col min="9730" max="9984" width="9.140625" style="35"/>
    <col min="9985" max="9985" width="90" style="35" customWidth="1"/>
    <col min="9986" max="10240" width="9.140625" style="35"/>
    <col min="10241" max="10241" width="90" style="35" customWidth="1"/>
    <col min="10242" max="10496" width="9.140625" style="35"/>
    <col min="10497" max="10497" width="90" style="35" customWidth="1"/>
    <col min="10498" max="10752" width="9.140625" style="35"/>
    <col min="10753" max="10753" width="90" style="35" customWidth="1"/>
    <col min="10754" max="11008" width="9.140625" style="35"/>
    <col min="11009" max="11009" width="90" style="35" customWidth="1"/>
    <col min="11010" max="11264" width="9.140625" style="35"/>
    <col min="11265" max="11265" width="90" style="35" customWidth="1"/>
    <col min="11266" max="11520" width="9.140625" style="35"/>
    <col min="11521" max="11521" width="90" style="35" customWidth="1"/>
    <col min="11522" max="11776" width="9.140625" style="35"/>
    <col min="11777" max="11777" width="90" style="35" customWidth="1"/>
    <col min="11778" max="12032" width="9.140625" style="35"/>
    <col min="12033" max="12033" width="90" style="35" customWidth="1"/>
    <col min="12034" max="12288" width="9.140625" style="35"/>
    <col min="12289" max="12289" width="90" style="35" customWidth="1"/>
    <col min="12290" max="12544" width="9.140625" style="35"/>
    <col min="12545" max="12545" width="90" style="35" customWidth="1"/>
    <col min="12546" max="12800" width="9.140625" style="35"/>
    <col min="12801" max="12801" width="90" style="35" customWidth="1"/>
    <col min="12802" max="13056" width="9.140625" style="35"/>
    <col min="13057" max="13057" width="90" style="35" customWidth="1"/>
    <col min="13058" max="13312" width="9.140625" style="35"/>
    <col min="13313" max="13313" width="90" style="35" customWidth="1"/>
    <col min="13314" max="13568" width="9.140625" style="35"/>
    <col min="13569" max="13569" width="90" style="35" customWidth="1"/>
    <col min="13570" max="13824" width="9.140625" style="35"/>
    <col min="13825" max="13825" width="90" style="35" customWidth="1"/>
    <col min="13826" max="14080" width="9.140625" style="35"/>
    <col min="14081" max="14081" width="90" style="35" customWidth="1"/>
    <col min="14082" max="14336" width="9.140625" style="35"/>
    <col min="14337" max="14337" width="90" style="35" customWidth="1"/>
    <col min="14338" max="14592" width="9.140625" style="35"/>
    <col min="14593" max="14593" width="90" style="35" customWidth="1"/>
    <col min="14594" max="14848" width="9.140625" style="35"/>
    <col min="14849" max="14849" width="90" style="35" customWidth="1"/>
    <col min="14850" max="15104" width="9.140625" style="35"/>
    <col min="15105" max="15105" width="90" style="35" customWidth="1"/>
    <col min="15106" max="15360" width="9.140625" style="35"/>
    <col min="15361" max="15361" width="90" style="35" customWidth="1"/>
    <col min="15362" max="15616" width="9.140625" style="35"/>
    <col min="15617" max="15617" width="90" style="35" customWidth="1"/>
    <col min="15618" max="15872" width="9.140625" style="35"/>
    <col min="15873" max="15873" width="90" style="35" customWidth="1"/>
    <col min="15874" max="16128" width="9.140625" style="35"/>
    <col min="16129" max="16129" width="90" style="35" customWidth="1"/>
    <col min="16130" max="16384" width="9.140625" style="35"/>
  </cols>
  <sheetData>
    <row r="1" spans="1:6" ht="15.75" x14ac:dyDescent="0.2">
      <c r="A1" s="8" t="s">
        <v>769</v>
      </c>
    </row>
    <row r="2" spans="1:6" ht="15.75" x14ac:dyDescent="0.2">
      <c r="A2" s="36" t="s">
        <v>673</v>
      </c>
    </row>
    <row r="3" spans="1:6" ht="15.75" x14ac:dyDescent="0.25">
      <c r="A3" s="37" t="s">
        <v>681</v>
      </c>
    </row>
    <row r="4" spans="1:6" ht="15.75" x14ac:dyDescent="0.2">
      <c r="A4" s="6" t="s">
        <v>683</v>
      </c>
    </row>
    <row r="5" spans="1:6" ht="15.75" x14ac:dyDescent="0.25">
      <c r="A5" s="47"/>
    </row>
    <row r="6" spans="1:6" ht="51.75" customHeight="1" x14ac:dyDescent="0.25">
      <c r="A6" s="38" t="s">
        <v>674</v>
      </c>
      <c r="B6" s="48"/>
      <c r="C6" s="48"/>
      <c r="D6" s="49"/>
      <c r="E6" s="39"/>
      <c r="F6" s="39"/>
    </row>
    <row r="7" spans="1:6" ht="17.25" customHeight="1" x14ac:dyDescent="0.2">
      <c r="D7" s="39"/>
      <c r="E7" s="39"/>
      <c r="F7" s="39"/>
    </row>
    <row r="8" spans="1:6" s="41" customFormat="1" ht="33" customHeight="1" x14ac:dyDescent="0.2">
      <c r="A8" s="40" t="s">
        <v>675</v>
      </c>
      <c r="D8" s="39"/>
      <c r="E8" s="39"/>
      <c r="F8" s="39"/>
    </row>
    <row r="9" spans="1:6" s="43" customFormat="1" ht="31.5" x14ac:dyDescent="0.25">
      <c r="A9" s="42" t="s">
        <v>676</v>
      </c>
    </row>
    <row r="10" spans="1:6" s="43" customFormat="1" ht="31.5" x14ac:dyDescent="0.25">
      <c r="A10" s="42" t="s">
        <v>677</v>
      </c>
    </row>
    <row r="11" spans="1:6" s="43" customFormat="1" ht="21.75" customHeight="1" x14ac:dyDescent="0.25">
      <c r="A11" s="42" t="s">
        <v>678</v>
      </c>
    </row>
    <row r="12" spans="1:6" s="43" customFormat="1" ht="31.5" x14ac:dyDescent="0.25">
      <c r="A12" s="42" t="s">
        <v>758</v>
      </c>
      <c r="B12" s="50"/>
    </row>
    <row r="13" spans="1:6" ht="31.5" x14ac:dyDescent="0.25">
      <c r="A13" s="42" t="s">
        <v>679</v>
      </c>
    </row>
    <row r="14" spans="1:6" ht="31.5" x14ac:dyDescent="0.25">
      <c r="A14" s="44" t="s">
        <v>680</v>
      </c>
    </row>
    <row r="15" spans="1:6" ht="24" customHeight="1" x14ac:dyDescent="0.25">
      <c r="A15" s="45" t="s">
        <v>770</v>
      </c>
    </row>
    <row r="18" spans="1:1" ht="18.75" x14ac:dyDescent="0.2">
      <c r="A18" s="46"/>
    </row>
  </sheetData>
  <pageMargins left="0.98425196850393704" right="0.39370078740157483" top="0.39370078740157483" bottom="0.3937007874015748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МП </vt:lpstr>
      <vt:lpstr>вед.</vt:lpstr>
      <vt:lpstr>источ</vt:lpstr>
      <vt:lpstr>госполном</vt:lpstr>
      <vt:lpstr>займы</vt:lpstr>
      <vt:lpstr>гарантии</vt:lpstr>
      <vt:lpstr>перечень НКО</vt:lpstr>
      <vt:lpstr>вед.!APPT</vt:lpstr>
      <vt:lpstr>вед.!SIGN</vt:lpstr>
      <vt:lpstr>вед.!Заголовки_для_печати</vt:lpstr>
      <vt:lpstr>госполном!Заголовки_для_печати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Копанева Юлия Евгеньевна</cp:lastModifiedBy>
  <cp:lastPrinted>2025-10-27T09:47:45Z</cp:lastPrinted>
  <dcterms:created xsi:type="dcterms:W3CDTF">2021-09-22T04:47:41Z</dcterms:created>
  <dcterms:modified xsi:type="dcterms:W3CDTF">2025-10-27T09:47:58Z</dcterms:modified>
</cp:coreProperties>
</file>